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EstaPasta_de_trabalho"/>
  <bookViews>
    <workbookView xWindow="-15" yWindow="4815" windowWidth="15330" windowHeight="4275"/>
  </bookViews>
  <sheets>
    <sheet name="MERCADO " sheetId="15" r:id="rId1"/>
    <sheet name="CronogFF" sheetId="11" r:id="rId2"/>
    <sheet name="QCI" sheetId="1" r:id="rId3"/>
    <sheet name="Const. Edifícios" sheetId="18" r:id="rId4"/>
    <sheet name="Materiais e Equipamentos" sheetId="19" r:id="rId5"/>
    <sheet name="Controle" sheetId="1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0">#REF!</definedName>
    <definedName name="\a">#REF!</definedName>
    <definedName name="_____Ele200502">#REF!</definedName>
    <definedName name="_____Ser200705">#REF!</definedName>
    <definedName name="_____Ser200712">#REF!</definedName>
    <definedName name="_____Ser201104">#REF!</definedName>
    <definedName name="_____TR2">#REF!</definedName>
    <definedName name="_____TR5">#REF!</definedName>
    <definedName name="____Ele200502">#REF!</definedName>
    <definedName name="____Ser200705">#REF!</definedName>
    <definedName name="____Ser200712">#REF!</definedName>
    <definedName name="____Ser201104">#REF!</definedName>
    <definedName name="____TR2">#REF!</definedName>
    <definedName name="____TR5">#REF!</definedName>
    <definedName name="___Ele200502">#REF!</definedName>
    <definedName name="___Ele200609">#REF!</definedName>
    <definedName name="___pv2">#REF!</definedName>
    <definedName name="___pv3">#REF!</definedName>
    <definedName name="___Ser200506">#REF!</definedName>
    <definedName name="___Ser200705">#REF!</definedName>
    <definedName name="___Ser200712">#REF!</definedName>
    <definedName name="___Ser201104">#REF!</definedName>
    <definedName name="___TR2">#REF!</definedName>
    <definedName name="___TR5">#REF!</definedName>
    <definedName name="__Ele200609">#REF!</definedName>
    <definedName name="__pv2">#REF!</definedName>
    <definedName name="__pv3">#REF!</definedName>
    <definedName name="__Ser200506">#REF!</definedName>
    <definedName name="_Ele200609">#REF!</definedName>
    <definedName name="_xlnm._FilterDatabase" localSheetId="0" hidden="1">'MERCADO '!$A$11:$I$44</definedName>
    <definedName name="_pv2">#REF!</definedName>
    <definedName name="_pv3">#REF!</definedName>
    <definedName name="_REV5">#REF!</definedName>
    <definedName name="_Ser200506">#REF!</definedName>
    <definedName name="A">#REF!</definedName>
    <definedName name="A010160100">'[10]DADOS COLETATO'!$L$9</definedName>
    <definedName name="A010505000">'[10]DADOS COLETATO'!$L$10</definedName>
    <definedName name="A020200010">'[10]DADOS COLETATO'!$L$11</definedName>
    <definedName name="A020200080">'[10]DADOS COLETATO'!$L$12</definedName>
    <definedName name="A03.020.0851">'[10]DADOS COLETATO'!$L$23</definedName>
    <definedName name="A030130010">'[10]DADOS COLETATO'!$L$13</definedName>
    <definedName name="A030130011">'[10]DADOS COLETATO'!$L$14</definedName>
    <definedName name="A030160501">'[10]DADOS COLETATO'!$L$15</definedName>
    <definedName name="A030250100">'[10]DADOS COLETATO'!$L$16</definedName>
    <definedName name="A040050130">'[10]DADOS COLETATO'!$L$17</definedName>
    <definedName name="A040110511">'[10]DADOS COLETATO'!$L$18</definedName>
    <definedName name="A050150050">'[10]DADOS COLETATO'!$L$19</definedName>
    <definedName name="A050200140">'[10]DADOS COLETATO'!$L$20</definedName>
    <definedName name="A050210050">'[10]DADOS COLETATO'!$L$21</definedName>
    <definedName name="A050210100">'[10]DADOS COLETATO'!$L$22</definedName>
    <definedName name="A050210750">'[10]DADOS COLETATO'!$O$9</definedName>
    <definedName name="a06.004.0320">'[10]DADOS COLETATO'!$O$23</definedName>
    <definedName name="A060030500">'[10]DADOS COLETATO'!$O$10</definedName>
    <definedName name="A060040300">'[10]DADOS COLETATO'!$O$11</definedName>
    <definedName name="A060140120">'[10]DADOS COLETATO'!$O$12</definedName>
    <definedName name="A060160120">'[10]DADOS COLETATO'!$O$13</definedName>
    <definedName name="A060160410">'[10]DADOS COLETATO'!$O$14</definedName>
    <definedName name="A080010030">'[10]DADOS COLETATO'!$O$15</definedName>
    <definedName name="A080150100">'[10]DADOS COLETATO'!$O$16</definedName>
    <definedName name="A080270120">'[10]DADOS COLETATO'!$O$17</definedName>
    <definedName name="A150010310">'[10]DADOS COLETATO'!$O$18</definedName>
    <definedName name="A200040031">'[10]DADOS COLETATO'!$O$19</definedName>
    <definedName name="A200090011">'[10]DADOS COLETATO'!$O$20</definedName>
    <definedName name="A200280200">'[10]DADOS COLETATO'!$O$21</definedName>
    <definedName name="aaa">#REF!</definedName>
    <definedName name="Abrigo_moto_gerador_consulta">#REF!</definedName>
    <definedName name="Acesso_Estacao_01">#REF!</definedName>
    <definedName name="adfv">#REF!</definedName>
    <definedName name="Administração">#REF!</definedName>
    <definedName name="alturadocorte">'[10]DADOS COLETATO'!$G$9</definedName>
    <definedName name="_xlnm.Print_Area" localSheetId="3">'Const. Edifícios'!$A$1:$K$68</definedName>
    <definedName name="_xlnm.Print_Area" localSheetId="5">Controle!$B$2:$DC$47</definedName>
    <definedName name="_xlnm.Print_Area" localSheetId="1">CronogFF!$B$2:$BC$37</definedName>
    <definedName name="_xlnm.Print_Area" localSheetId="0">'MERCADO '!$A$1:$H$55</definedName>
    <definedName name="_xlnm.Print_Area" localSheetId="2">QCI!$B$2:$AA$33</definedName>
    <definedName name="_xlnm.Print_Area">#REF!</definedName>
    <definedName name="_xlnm.Database">#REF!</definedName>
    <definedName name="BASICO">#REF!</definedName>
    <definedName name="botafora">'[10]DADOS COLETATO'!$C$40</definedName>
    <definedName name="brita">'[10]DADOS COLETATO'!$G$10</definedName>
    <definedName name="bstc20">'[10]DADOS COLETATO'!$I$31</definedName>
    <definedName name="bstc40">'[10]DADOS COLETATO'!$I$30</definedName>
    <definedName name="bstc60">'[10]DADOS COLETATO'!$I$29</definedName>
    <definedName name="bstc80">'[10]DADOS COLETATO'!$I$28</definedName>
    <definedName name="C_">#REF!</definedName>
    <definedName name="caixadecentro">'[10]DADOS COLETATO'!$C$28</definedName>
    <definedName name="Casa_de_maquinas">#REF!</definedName>
    <definedName name="CERCA">#REF!</definedName>
    <definedName name="Cisterna_e_Castelo_d_agua_Consulta">#REF!</definedName>
    <definedName name="CLIENTE">#REF!</definedName>
    <definedName name="Codigos">#REF!</definedName>
    <definedName name="COMPRA">#REF!</definedName>
    <definedName name="COMPRAS">#REF!</definedName>
    <definedName name="COMPRIM">#REF!</definedName>
    <definedName name="comprimento">'[10]DADOS COLETATO'!$E$11</definedName>
    <definedName name="Construcao_Casa_Maq_Plano_Inclinado">#REF!</definedName>
    <definedName name="Construcao_de_Acesso_a_Estacao_I">'[13]12.1'!$A$8:$F$105</definedName>
    <definedName name="Construcao_do_acesso_a_Estacao_I">#REF!</definedName>
    <definedName name="Construcao_Escadaria_Apoio">#REF!</definedName>
    <definedName name="Contencao">#REF!</definedName>
    <definedName name="Contencao_">#REF!</definedName>
    <definedName name="DATA">#REF!</definedName>
    <definedName name="Dem_Lavanderia">#REF!</definedName>
    <definedName name="Demolicao_de_Guarita_Consulta">#REF!</definedName>
    <definedName name="Demolicao_Lavanderia_Existente">#REF!</definedName>
    <definedName name="Descricao">#REF!</definedName>
    <definedName name="DEZEMBRO06">#REF!</definedName>
    <definedName name="DRENAGEM">#REF!</definedName>
    <definedName name="DTEE">#REF!</definedName>
    <definedName name="DTEP">#REF!</definedName>
    <definedName name="DTET">#REF!</definedName>
    <definedName name="DTFE">#REF!</definedName>
    <definedName name="DTFM">#REF!</definedName>
    <definedName name="DTL">#REF!</definedName>
    <definedName name="_Ele200502">#REF!</definedName>
    <definedName name="____Ele200609">#REF!</definedName>
    <definedName name="ELEMVS07">#REF!</definedName>
    <definedName name="ELEVATÓRIAS">#REF!</definedName>
    <definedName name="EMBAL">#REF!</definedName>
    <definedName name="Embalagem">#REF!</definedName>
    <definedName name="empolamento">'[10]DADOS COLETATO'!$I$41</definedName>
    <definedName name="ENG">#REF!</definedName>
    <definedName name="Escadaria">#REF!</definedName>
    <definedName name="ESCMAN">#REF!</definedName>
    <definedName name="ESCRITÓRIO">#REF!</definedName>
    <definedName name="ESGOTO">#REF!</definedName>
    <definedName name="ESSENCIAIS">'[14]BLOCOS ANCORAGEM'!#REF!</definedName>
    <definedName name="Estacao_01">#REF!</definedName>
    <definedName name="Estacao_02">#REF!</definedName>
    <definedName name="Estacao_03">#REF!</definedName>
    <definedName name="Estacao_04">#REF!</definedName>
    <definedName name="Estacao_05">#REF!</definedName>
    <definedName name="ETE">#REF!</definedName>
    <definedName name="Execucao_Fundacoes_Plano_Inclinado">#REF!</definedName>
    <definedName name="EXT">'[15]QUADRA POLIESPORTIVA'!#REF!</definedName>
    <definedName name="F">#REF!</definedName>
    <definedName name="FGV">[16]SCO0504!$B$1:$E$65536</definedName>
    <definedName name="FGVC">[16]SCO0504!$A$1:$E$65536</definedName>
    <definedName name="FGVC0504">#REF!</definedName>
    <definedName name="FGVSER">#REF!</definedName>
    <definedName name="Fundacao_Plano_Inclinado">#REF!</definedName>
    <definedName name="Header">#REF!</definedName>
    <definedName name="ICMS">#REF!</definedName>
    <definedName name="Implantacao_Consulta">#REF!</definedName>
    <definedName name="INTERCEPTORES___EMISSÁRIOS">#REF!</definedName>
    <definedName name="J">#REF!</definedName>
    <definedName name="K">#REF!</definedName>
    <definedName name="Kvenda">#REF!</definedName>
    <definedName name="LARGURA">#REF!</definedName>
    <definedName name="LINHAS_DE_RECALQUE">#REF!</definedName>
    <definedName name="meiofio">'[10]DADOS COLETATO'!$E$12</definedName>
    <definedName name="Mob">#REF!</definedName>
    <definedName name="N">'[18]Orçamento Real'!#REF!</definedName>
    <definedName name="ORÇ">#REF!</definedName>
    <definedName name="Ordem">'[19]Resumo do Consolidado'!$O$1:$P$65536</definedName>
    <definedName name="OUTROS">#REF!</definedName>
    <definedName name="Paisagismo_Consulta">#REF!</definedName>
    <definedName name="PAVIMENTAÇÃO">#REF!</definedName>
    <definedName name="PBR">#REF!</definedName>
    <definedName name="pedreira">'[10]DADOS COLETATO'!$C$41</definedName>
    <definedName name="pesobrita">'[10]DADOS COLETATO'!$I$42</definedName>
    <definedName name="pesoespecifico">'[10]DADOS COLETATO'!$I$40</definedName>
    <definedName name="plani">#REF!</definedName>
    <definedName name="Poste">#REF!</definedName>
    <definedName name="Preco">#REF!</definedName>
    <definedName name="Predio_02_andares_Consulta">[20]Predio_02_andares!$A$8:$F$723</definedName>
    <definedName name="Preparo_Terreno">#REF!</definedName>
    <definedName name="PROJ">#REF!</definedName>
    <definedName name="PRT">#REF!</definedName>
    <definedName name="pv">#REF!</definedName>
    <definedName name="____pv2">#REF!</definedName>
    <definedName name="____pv3">#REF!</definedName>
    <definedName name="ralo">'[10]DADOS COLETATO'!$C$29</definedName>
    <definedName name="RawData">#REF!</definedName>
    <definedName name="RawHeader">#REF!</definedName>
    <definedName name="REDE_COLETORA">#REF!</definedName>
    <definedName name="REF_SERVICOS">#REF!</definedName>
    <definedName name="RESP.">#REF!</definedName>
    <definedName name="__REV5">#REF!</definedName>
    <definedName name="RTL">#REF!</definedName>
    <definedName name="SDS">#REF!</definedName>
    <definedName name="Sede_Detran_Consulta">#REF!</definedName>
    <definedName name="____Ser200506">#REF!</definedName>
    <definedName name="_Ser200705">#REF!</definedName>
    <definedName name="_Ser200712">#REF!</definedName>
    <definedName name="_Ser201104">#REF!</definedName>
    <definedName name="SERVIÇOS_COMPLEMENTARES">#REF!</definedName>
    <definedName name="SERVIÇOS_PRELIMINARES">#REF!</definedName>
    <definedName name="Servicos_Tecnicos">#REF!</definedName>
    <definedName name="Servicos_Tecnicos_">#REF!</definedName>
    <definedName name="TEC">#REF!</definedName>
    <definedName name="TEC.">#REF!</definedName>
    <definedName name="TERRAPLENAGEM">#REF!</definedName>
    <definedName name="_xlnm.Print_Titles" localSheetId="5">Controle!$B:$G,Controle!$5:$14</definedName>
    <definedName name="_xlnm.Print_Titles" localSheetId="1">CronogFF!$B:$G,CronogFF!$2:$15</definedName>
    <definedName name="_xlnm.Print_Titles" localSheetId="0">'MERCADO '!$1:$10</definedName>
    <definedName name="_TR2">#REF!</definedName>
    <definedName name="_TR5">#REF!</definedName>
    <definedName name="urb">#REF!</definedName>
    <definedName name="usina">'[10]DADOS COLETATO'!$C$42</definedName>
    <definedName name="volumedebrita">'[10]DADOS COLETATO'!$I$10</definedName>
    <definedName name="volumedecorte">'[10]DADOS COLETATO'!$I$9</definedName>
    <definedName name="volumedepv">'[10]DADOS COLETATO'!$I$11</definedName>
    <definedName name="XXX010160100">#REF!</definedName>
  </definedNames>
  <calcPr calcId="124519" fullCalcOnLoad="1"/>
</workbook>
</file>

<file path=xl/calcChain.xml><?xml version="1.0" encoding="utf-8"?>
<calcChain xmlns="http://schemas.openxmlformats.org/spreadsheetml/2006/main">
  <c r="H44" i="15"/>
  <c r="AA20" i="11"/>
  <c r="AU21"/>
  <c r="AM21"/>
  <c r="AI21"/>
  <c r="AI22"/>
  <c r="AE20"/>
  <c r="AI20"/>
  <c r="AM20"/>
  <c r="AQ20"/>
  <c r="AU20"/>
  <c r="AY20"/>
  <c r="AE21"/>
  <c r="S19"/>
  <c r="W19"/>
  <c r="AA19"/>
  <c r="AE19"/>
  <c r="AI19"/>
  <c r="AM19"/>
  <c r="AQ19"/>
  <c r="AU19"/>
  <c r="AY19"/>
  <c r="S20"/>
  <c r="W20"/>
  <c r="S21"/>
  <c r="O19"/>
  <c r="O20"/>
  <c r="O21"/>
  <c r="W21"/>
  <c r="O18"/>
  <c r="O17"/>
  <c r="S17"/>
  <c r="W17"/>
  <c r="AA17"/>
  <c r="AE17"/>
  <c r="AI17"/>
  <c r="AM17"/>
  <c r="O16"/>
  <c r="L15"/>
  <c r="P15"/>
  <c r="T15"/>
  <c r="X15"/>
  <c r="S18"/>
  <c r="W18"/>
  <c r="AA18"/>
  <c r="AE18"/>
  <c r="AI18"/>
  <c r="AM18"/>
  <c r="S16"/>
  <c r="W16"/>
  <c r="AA16"/>
  <c r="AE16"/>
  <c r="AI16"/>
  <c r="S23"/>
  <c r="S24"/>
  <c r="AM23"/>
  <c r="AM24"/>
  <c r="L43"/>
  <c r="D8"/>
  <c r="B8"/>
  <c r="BD30"/>
  <c r="K19"/>
  <c r="K20"/>
  <c r="F20"/>
  <c r="F19"/>
  <c r="F18"/>
  <c r="F17"/>
  <c r="F16"/>
  <c r="C20"/>
  <c r="C19"/>
  <c r="C18"/>
  <c r="G27" i="15"/>
  <c r="H27"/>
  <c r="G28"/>
  <c r="H28"/>
  <c r="G29"/>
  <c r="H29"/>
  <c r="G30"/>
  <c r="H30"/>
  <c r="G31"/>
  <c r="H31"/>
  <c r="G32"/>
  <c r="H32"/>
  <c r="G33"/>
  <c r="H33"/>
  <c r="G34"/>
  <c r="H34"/>
  <c r="G35"/>
  <c r="H35"/>
  <c r="G36"/>
  <c r="H36"/>
  <c r="G37"/>
  <c r="H37"/>
  <c r="G38"/>
  <c r="H38"/>
  <c r="G39"/>
  <c r="H39"/>
  <c r="G40"/>
  <c r="H40"/>
  <c r="G41"/>
  <c r="H41"/>
  <c r="G22"/>
  <c r="H22"/>
  <c r="G23"/>
  <c r="G24"/>
  <c r="H24"/>
  <c r="G16"/>
  <c r="H16"/>
  <c r="G17"/>
  <c r="H17"/>
  <c r="G18"/>
  <c r="G19"/>
  <c r="E19"/>
  <c r="G13"/>
  <c r="H13"/>
  <c r="H19"/>
  <c r="E43"/>
  <c r="E18"/>
  <c r="H18"/>
  <c r="E23"/>
  <c r="H23"/>
  <c r="G26"/>
  <c r="H26"/>
  <c r="D6" i="14"/>
  <c r="L6"/>
  <c r="P6"/>
  <c r="B7"/>
  <c r="D7"/>
  <c r="L7"/>
  <c r="P7"/>
  <c r="B9"/>
  <c r="L9"/>
  <c r="N9"/>
  <c r="P9"/>
  <c r="B10"/>
  <c r="L10"/>
  <c r="P10"/>
  <c r="M13"/>
  <c r="BE13" s="1"/>
  <c r="N13"/>
  <c r="R13" s="1"/>
  <c r="V13" s="1"/>
  <c r="Z13" s="1"/>
  <c r="AD13" s="1"/>
  <c r="AH13" s="1"/>
  <c r="AL13" s="1"/>
  <c r="AP13" s="1"/>
  <c r="AT13" s="1"/>
  <c r="AX13" s="1"/>
  <c r="BB13" s="1"/>
  <c r="BF13" s="1"/>
  <c r="BJ13" s="1"/>
  <c r="BN13" s="1"/>
  <c r="BR13" s="1"/>
  <c r="BV13" s="1"/>
  <c r="BZ13" s="1"/>
  <c r="CD13" s="1"/>
  <c r="CH13" s="1"/>
  <c r="CL13" s="1"/>
  <c r="CP13" s="1"/>
  <c r="CT13" s="1"/>
  <c r="CX13" s="1"/>
  <c r="DB13" s="1"/>
  <c r="M14"/>
  <c r="Q14" s="1"/>
  <c r="U14" s="1"/>
  <c r="Y14" s="1"/>
  <c r="AC14" s="1"/>
  <c r="AG14" s="1"/>
  <c r="AK14" s="1"/>
  <c r="AO14" s="1"/>
  <c r="AS14" s="1"/>
  <c r="AW14" s="1"/>
  <c r="BA14" s="1"/>
  <c r="BE14" s="1"/>
  <c r="BI14" s="1"/>
  <c r="BM14" s="1"/>
  <c r="BQ14" s="1"/>
  <c r="BU14" s="1"/>
  <c r="BY14" s="1"/>
  <c r="CC14" s="1"/>
  <c r="CG14" s="1"/>
  <c r="CK14" s="1"/>
  <c r="CO14" s="1"/>
  <c r="CS14" s="1"/>
  <c r="CW14" s="1"/>
  <c r="DA14" s="1"/>
  <c r="R14"/>
  <c r="V14" s="1"/>
  <c r="Z14" s="1"/>
  <c r="AD14" s="1"/>
  <c r="AH14" s="1"/>
  <c r="AL14" s="1"/>
  <c r="AP14" s="1"/>
  <c r="AT14" s="1"/>
  <c r="AX14" s="1"/>
  <c r="BB14" s="1"/>
  <c r="BF14" s="1"/>
  <c r="BJ14" s="1"/>
  <c r="BN14" s="1"/>
  <c r="BR14" s="1"/>
  <c r="BV14" s="1"/>
  <c r="BZ14" s="1"/>
  <c r="CD14" s="1"/>
  <c r="CH14" s="1"/>
  <c r="CL14" s="1"/>
  <c r="CP14" s="1"/>
  <c r="CT14" s="1"/>
  <c r="CX14" s="1"/>
  <c r="DB14" s="1"/>
  <c r="S14"/>
  <c r="W14" s="1"/>
  <c r="AA14" s="1"/>
  <c r="AE14" s="1"/>
  <c r="AI14" s="1"/>
  <c r="AM14" s="1"/>
  <c r="AQ14" s="1"/>
  <c r="AU14" s="1"/>
  <c r="AY14" s="1"/>
  <c r="BC14" s="1"/>
  <c r="BG14" s="1"/>
  <c r="BK14" s="1"/>
  <c r="BO14" s="1"/>
  <c r="BS14" s="1"/>
  <c r="BW14" s="1"/>
  <c r="CA14" s="1"/>
  <c r="CE14" s="1"/>
  <c r="CI14" s="1"/>
  <c r="CM14" s="1"/>
  <c r="CQ14" s="1"/>
  <c r="CU14" s="1"/>
  <c r="CY14" s="1"/>
  <c r="DC14" s="1"/>
  <c r="C15"/>
  <c r="F15"/>
  <c r="G15"/>
  <c r="L15"/>
  <c r="N15" s="1"/>
  <c r="P15"/>
  <c r="R15" s="1"/>
  <c r="T15"/>
  <c r="X15"/>
  <c r="Z15" s="1"/>
  <c r="AB15"/>
  <c r="AF15"/>
  <c r="AJ15"/>
  <c r="AN15"/>
  <c r="AR15"/>
  <c r="AT15" s="1"/>
  <c r="AV15"/>
  <c r="AX15" s="1"/>
  <c r="AZ15"/>
  <c r="BB15" s="1"/>
  <c r="BC15" s="1"/>
  <c r="BD15"/>
  <c r="BF15" s="1"/>
  <c r="BH15"/>
  <c r="BL15"/>
  <c r="BP15"/>
  <c r="BR15" s="1"/>
  <c r="BT15"/>
  <c r="BX15"/>
  <c r="CB15"/>
  <c r="CD15" s="1"/>
  <c r="CF15"/>
  <c r="CH15" s="1"/>
  <c r="CJ15"/>
  <c r="CL15" s="1"/>
  <c r="CN15"/>
  <c r="CR15"/>
  <c r="CV15"/>
  <c r="CW15" s="1"/>
  <c r="CZ15"/>
  <c r="DB15" s="1"/>
  <c r="F16"/>
  <c r="G17"/>
  <c r="L17"/>
  <c r="M17"/>
  <c r="N17" s="1"/>
  <c r="N18" s="1"/>
  <c r="P17"/>
  <c r="Q17"/>
  <c r="R17" s="1"/>
  <c r="R18" s="1"/>
  <c r="T17"/>
  <c r="U17"/>
  <c r="X17"/>
  <c r="Y17"/>
  <c r="AB17"/>
  <c r="AC17"/>
  <c r="AD17" s="1"/>
  <c r="AF17"/>
  <c r="AG17"/>
  <c r="AH17" s="1"/>
  <c r="AJ17"/>
  <c r="AK17"/>
  <c r="AL17"/>
  <c r="AN17"/>
  <c r="AO17"/>
  <c r="AR17"/>
  <c r="AS17"/>
  <c r="AT17" s="1"/>
  <c r="AV17"/>
  <c r="AW17"/>
  <c r="AX17" s="1"/>
  <c r="AZ17"/>
  <c r="BA17"/>
  <c r="BD17"/>
  <c r="BE17"/>
  <c r="BH17"/>
  <c r="BI17"/>
  <c r="BJ17" s="1"/>
  <c r="BL17"/>
  <c r="BM17"/>
  <c r="BN17" s="1"/>
  <c r="BP17"/>
  <c r="BQ17"/>
  <c r="BR17" s="1"/>
  <c r="BT17"/>
  <c r="BU17"/>
  <c r="BX17"/>
  <c r="BY17"/>
  <c r="CB17"/>
  <c r="CC17"/>
  <c r="CD17" s="1"/>
  <c r="CF17"/>
  <c r="CG17"/>
  <c r="CJ17"/>
  <c r="CK17"/>
  <c r="CN17"/>
  <c r="CO17"/>
  <c r="CP17" s="1"/>
  <c r="CR17"/>
  <c r="CS17"/>
  <c r="CV17"/>
  <c r="CW17"/>
  <c r="CX17" s="1"/>
  <c r="CZ17"/>
  <c r="DA17"/>
  <c r="F18"/>
  <c r="L18"/>
  <c r="P18" s="1"/>
  <c r="T18" s="1"/>
  <c r="X18" s="1"/>
  <c r="AB18" s="1"/>
  <c r="AF18" s="1"/>
  <c r="AJ18" s="1"/>
  <c r="AN18" s="1"/>
  <c r="AR18" s="1"/>
  <c r="AV18" s="1"/>
  <c r="AZ18" s="1"/>
  <c r="BD18" s="1"/>
  <c r="BH18" s="1"/>
  <c r="BL18" s="1"/>
  <c r="BP18" s="1"/>
  <c r="BT18" s="1"/>
  <c r="BX18" s="1"/>
  <c r="CB18" s="1"/>
  <c r="CF18" s="1"/>
  <c r="CJ18" s="1"/>
  <c r="CN18" s="1"/>
  <c r="CR18" s="1"/>
  <c r="CV18" s="1"/>
  <c r="CZ18" s="1"/>
  <c r="M18"/>
  <c r="O18"/>
  <c r="S18" s="1"/>
  <c r="L19"/>
  <c r="P19"/>
  <c r="T19"/>
  <c r="X19"/>
  <c r="AB19"/>
  <c r="AF19"/>
  <c r="AJ19"/>
  <c r="AN19"/>
  <c r="AR19"/>
  <c r="AV19"/>
  <c r="AZ19"/>
  <c r="BD19"/>
  <c r="BH19"/>
  <c r="BL19"/>
  <c r="BP19"/>
  <c r="BT19"/>
  <c r="BX19"/>
  <c r="CB19"/>
  <c r="CF19"/>
  <c r="CJ19"/>
  <c r="CN19"/>
  <c r="CR19"/>
  <c r="CV19"/>
  <c r="CZ19"/>
  <c r="F20"/>
  <c r="G21"/>
  <c r="L21"/>
  <c r="M21"/>
  <c r="P21"/>
  <c r="Q21"/>
  <c r="R21" s="1"/>
  <c r="T21"/>
  <c r="U21"/>
  <c r="V21" s="1"/>
  <c r="X21"/>
  <c r="Y21"/>
  <c r="Z21" s="1"/>
  <c r="AB21"/>
  <c r="AC21"/>
  <c r="AF21"/>
  <c r="AG21"/>
  <c r="AJ21"/>
  <c r="AK21"/>
  <c r="AN21"/>
  <c r="AO21"/>
  <c r="AR21"/>
  <c r="AS21"/>
  <c r="AV21"/>
  <c r="AW21"/>
  <c r="AX21" s="1"/>
  <c r="AZ21"/>
  <c r="BA21"/>
  <c r="BB21" s="1"/>
  <c r="BD21"/>
  <c r="BE21"/>
  <c r="BF21" s="1"/>
  <c r="BH21"/>
  <c r="BI21"/>
  <c r="BL21"/>
  <c r="BM21"/>
  <c r="BP21"/>
  <c r="BQ21"/>
  <c r="BR21" s="1"/>
  <c r="BT21"/>
  <c r="BU21"/>
  <c r="BX21"/>
  <c r="BY21"/>
  <c r="CB21"/>
  <c r="CC21"/>
  <c r="CD21" s="1"/>
  <c r="CF21"/>
  <c r="CG21"/>
  <c r="CH21" s="1"/>
  <c r="CJ21"/>
  <c r="CK21"/>
  <c r="CL21" s="1"/>
  <c r="CN21"/>
  <c r="CO21"/>
  <c r="CR21"/>
  <c r="CS21"/>
  <c r="CT21" s="1"/>
  <c r="CV21"/>
  <c r="CW21"/>
  <c r="CZ21"/>
  <c r="DA21"/>
  <c r="DB21" s="1"/>
  <c r="L22"/>
  <c r="M22"/>
  <c r="Q22"/>
  <c r="U22" s="1"/>
  <c r="O22"/>
  <c r="S22" s="1"/>
  <c r="W22" s="1"/>
  <c r="AA22" s="1"/>
  <c r="AE22" s="1"/>
  <c r="AI22" s="1"/>
  <c r="AM22" s="1"/>
  <c r="AQ22" s="1"/>
  <c r="AU22" s="1"/>
  <c r="AY22" s="1"/>
  <c r="BC22" s="1"/>
  <c r="BG22" s="1"/>
  <c r="BK22" s="1"/>
  <c r="BO22" s="1"/>
  <c r="BS22" s="1"/>
  <c r="BW22" s="1"/>
  <c r="CA22" s="1"/>
  <c r="CE22" s="1"/>
  <c r="CI22" s="1"/>
  <c r="CM22" s="1"/>
  <c r="CQ22" s="1"/>
  <c r="CU22" s="1"/>
  <c r="CY22" s="1"/>
  <c r="DC22" s="1"/>
  <c r="L23"/>
  <c r="L24" s="1"/>
  <c r="P23"/>
  <c r="T23"/>
  <c r="X23"/>
  <c r="AB23"/>
  <c r="AF23"/>
  <c r="AJ23"/>
  <c r="AN23"/>
  <c r="AR23"/>
  <c r="AV23"/>
  <c r="AZ23"/>
  <c r="BD23"/>
  <c r="BH23"/>
  <c r="BL23"/>
  <c r="BP23"/>
  <c r="BT23"/>
  <c r="BX23"/>
  <c r="CB23"/>
  <c r="CF23"/>
  <c r="CJ23"/>
  <c r="CN23"/>
  <c r="CR23"/>
  <c r="CV23"/>
  <c r="CZ23"/>
  <c r="F24"/>
  <c r="G25"/>
  <c r="L25"/>
  <c r="M25"/>
  <c r="N25" s="1"/>
  <c r="N26" s="1"/>
  <c r="P25"/>
  <c r="Q25"/>
  <c r="T25"/>
  <c r="U25"/>
  <c r="V25" s="1"/>
  <c r="X25"/>
  <c r="Y25"/>
  <c r="AB25"/>
  <c r="AC25"/>
  <c r="AD25" s="1"/>
  <c r="AF25"/>
  <c r="AG25"/>
  <c r="AJ25"/>
  <c r="AK25"/>
  <c r="AL25" s="1"/>
  <c r="AN25"/>
  <c r="AO25"/>
  <c r="AP25" s="1"/>
  <c r="AR25"/>
  <c r="AS25"/>
  <c r="AV25"/>
  <c r="AW25"/>
  <c r="AZ25"/>
  <c r="BA25"/>
  <c r="BB25" s="1"/>
  <c r="BD25"/>
  <c r="BE25"/>
  <c r="BH25"/>
  <c r="BI25"/>
  <c r="BJ25" s="1"/>
  <c r="BL25"/>
  <c r="BM25"/>
  <c r="BP25"/>
  <c r="BQ25"/>
  <c r="BT25"/>
  <c r="BU25"/>
  <c r="BV25" s="1"/>
  <c r="BX25"/>
  <c r="BY25"/>
  <c r="BZ25" s="1"/>
  <c r="CB25"/>
  <c r="CC25"/>
  <c r="CF25"/>
  <c r="CG25"/>
  <c r="CH25" s="1"/>
  <c r="CJ25"/>
  <c r="CK25"/>
  <c r="CL25" s="1"/>
  <c r="CN25"/>
  <c r="CO25"/>
  <c r="CP25" s="1"/>
  <c r="CR25"/>
  <c r="CS25"/>
  <c r="CV25"/>
  <c r="CW25"/>
  <c r="CX25" s="1"/>
  <c r="CZ25"/>
  <c r="DA25"/>
  <c r="DB25" s="1"/>
  <c r="L26"/>
  <c r="O26"/>
  <c r="S26" s="1"/>
  <c r="W26" s="1"/>
  <c r="AA26" s="1"/>
  <c r="AE26" s="1"/>
  <c r="AI26" s="1"/>
  <c r="AM26" s="1"/>
  <c r="AQ26" s="1"/>
  <c r="AU26" s="1"/>
  <c r="AY26" s="1"/>
  <c r="BC26" s="1"/>
  <c r="BG26" s="1"/>
  <c r="BK26" s="1"/>
  <c r="BO26" s="1"/>
  <c r="BS26" s="1"/>
  <c r="BW26" s="1"/>
  <c r="CA26" s="1"/>
  <c r="CE26" s="1"/>
  <c r="CI26" s="1"/>
  <c r="CM26" s="1"/>
  <c r="CQ26" s="1"/>
  <c r="CU26" s="1"/>
  <c r="CY26" s="1"/>
  <c r="DC26" s="1"/>
  <c r="L27"/>
  <c r="P27"/>
  <c r="T27"/>
  <c r="X27"/>
  <c r="AB27"/>
  <c r="AF27"/>
  <c r="AJ27"/>
  <c r="AN27"/>
  <c r="AR27"/>
  <c r="AV27"/>
  <c r="AZ27"/>
  <c r="BD27"/>
  <c r="BH27"/>
  <c r="BL27"/>
  <c r="BP27"/>
  <c r="BT27"/>
  <c r="BX27"/>
  <c r="CB27"/>
  <c r="CF27"/>
  <c r="CJ27"/>
  <c r="CN27"/>
  <c r="CR27"/>
  <c r="CV27"/>
  <c r="CZ27"/>
  <c r="F28"/>
  <c r="G29"/>
  <c r="L29"/>
  <c r="M29"/>
  <c r="P29"/>
  <c r="Q29"/>
  <c r="T29"/>
  <c r="U29"/>
  <c r="V29"/>
  <c r="X29"/>
  <c r="Y29"/>
  <c r="Z29" s="1"/>
  <c r="AB29"/>
  <c r="AC29"/>
  <c r="AD29" s="1"/>
  <c r="AF29"/>
  <c r="AG29"/>
  <c r="AH29"/>
  <c r="AJ29"/>
  <c r="AK29"/>
  <c r="AL29" s="1"/>
  <c r="AN29"/>
  <c r="AO29"/>
  <c r="AP29" s="1"/>
  <c r="AR29"/>
  <c r="AS29"/>
  <c r="AT29" s="1"/>
  <c r="AV29"/>
  <c r="AW29"/>
  <c r="AX29" s="1"/>
  <c r="AZ29"/>
  <c r="BA29"/>
  <c r="BD29"/>
  <c r="BE29"/>
  <c r="BF29" s="1"/>
  <c r="BH29"/>
  <c r="BI29"/>
  <c r="BJ29"/>
  <c r="BL29"/>
  <c r="BM29"/>
  <c r="BN29" s="1"/>
  <c r="BP29"/>
  <c r="BQ29"/>
  <c r="BT29"/>
  <c r="BU29"/>
  <c r="BV29"/>
  <c r="BX29"/>
  <c r="BY29"/>
  <c r="BZ29" s="1"/>
  <c r="CB29"/>
  <c r="CC29"/>
  <c r="CD29" s="1"/>
  <c r="CF29"/>
  <c r="CG29"/>
  <c r="CJ29"/>
  <c r="CK29"/>
  <c r="CL29" s="1"/>
  <c r="CN29"/>
  <c r="CO29"/>
  <c r="CP29" s="1"/>
  <c r="CR29"/>
  <c r="CS29"/>
  <c r="CT29" s="1"/>
  <c r="CV29"/>
  <c r="CW29"/>
  <c r="CZ29"/>
  <c r="DA29"/>
  <c r="DB29" s="1"/>
  <c r="L30"/>
  <c r="O30"/>
  <c r="O34" s="1"/>
  <c r="F33"/>
  <c r="G33"/>
  <c r="L33"/>
  <c r="O33"/>
  <c r="P33"/>
  <c r="S33"/>
  <c r="T33"/>
  <c r="W33"/>
  <c r="X33"/>
  <c r="AA33"/>
  <c r="AB33"/>
  <c r="AE33"/>
  <c r="AF33"/>
  <c r="AI33"/>
  <c r="AJ33"/>
  <c r="AM33"/>
  <c r="AN33"/>
  <c r="AQ33"/>
  <c r="AR33"/>
  <c r="AU33"/>
  <c r="AV33"/>
  <c r="AY33"/>
  <c r="AZ33"/>
  <c r="BC33"/>
  <c r="BD33"/>
  <c r="BG33"/>
  <c r="BH33"/>
  <c r="BK33"/>
  <c r="BL33"/>
  <c r="BO33"/>
  <c r="BP33"/>
  <c r="BS33"/>
  <c r="BT33"/>
  <c r="BW33"/>
  <c r="BX33"/>
  <c r="CA33"/>
  <c r="CB33"/>
  <c r="CE33"/>
  <c r="CF33"/>
  <c r="CI33"/>
  <c r="CJ33"/>
  <c r="CM33"/>
  <c r="CN33"/>
  <c r="CQ33"/>
  <c r="CR33"/>
  <c r="CU33"/>
  <c r="CV33"/>
  <c r="CY33"/>
  <c r="CZ33"/>
  <c r="DC33"/>
  <c r="W41"/>
  <c r="AA41"/>
  <c r="AE41"/>
  <c r="AI41"/>
  <c r="AM41"/>
  <c r="AQ41"/>
  <c r="AU41"/>
  <c r="AY41"/>
  <c r="BC41"/>
  <c r="BG41"/>
  <c r="BK41"/>
  <c r="BO41"/>
  <c r="BS41"/>
  <c r="BW41"/>
  <c r="CA41"/>
  <c r="CE41"/>
  <c r="CI41"/>
  <c r="CM41"/>
  <c r="CQ41"/>
  <c r="CU41"/>
  <c r="CY41"/>
  <c r="DC41"/>
  <c r="O42"/>
  <c r="S42"/>
  <c r="W42"/>
  <c r="AA42"/>
  <c r="AE42"/>
  <c r="AI42"/>
  <c r="AM42"/>
  <c r="AQ42"/>
  <c r="AU42"/>
  <c r="AY42"/>
  <c r="BC42"/>
  <c r="BG42"/>
  <c r="BK42"/>
  <c r="BO42"/>
  <c r="BS42"/>
  <c r="BW42"/>
  <c r="CA42"/>
  <c r="CE42"/>
  <c r="CI42"/>
  <c r="CM42"/>
  <c r="CQ42"/>
  <c r="CU42"/>
  <c r="CY42"/>
  <c r="DC42"/>
  <c r="B7" i="19"/>
  <c r="B8"/>
  <c r="G15"/>
  <c r="G17"/>
  <c r="G19"/>
  <c r="G27"/>
  <c r="G29"/>
  <c r="A30"/>
  <c r="J44"/>
  <c r="K44"/>
  <c r="G50"/>
  <c r="C55"/>
  <c r="G15" i="18"/>
  <c r="G17"/>
  <c r="G19"/>
  <c r="G27"/>
  <c r="G29"/>
  <c r="A30"/>
  <c r="J43"/>
  <c r="K43"/>
  <c r="O13" i="1"/>
  <c r="C15"/>
  <c r="U15"/>
  <c r="W15"/>
  <c r="X15"/>
  <c r="C16"/>
  <c r="C17" i="11" s="1"/>
  <c r="U16" i="1"/>
  <c r="W16"/>
  <c r="AB16"/>
  <c r="C17"/>
  <c r="C23" i="14" s="1"/>
  <c r="U17" i="1"/>
  <c r="W17"/>
  <c r="AB17"/>
  <c r="C18"/>
  <c r="C27" i="14" s="1"/>
  <c r="U18" i="1"/>
  <c r="W18"/>
  <c r="C19"/>
  <c r="U19"/>
  <c r="W19"/>
  <c r="Y19"/>
  <c r="U20"/>
  <c r="W20"/>
  <c r="P21"/>
  <c r="Q21"/>
  <c r="T21"/>
  <c r="O24"/>
  <c r="W29"/>
  <c r="F55" i="18" s="1"/>
  <c r="F57" i="19" s="1"/>
  <c r="W30" i="1"/>
  <c r="D7" i="11"/>
  <c r="H7"/>
  <c r="X7" s="1"/>
  <c r="AN7" s="1"/>
  <c r="BD7" s="1"/>
  <c r="BT7" s="1"/>
  <c r="CJ7" s="1"/>
  <c r="P7"/>
  <c r="B7" s="1"/>
  <c r="B5" i="1" s="1"/>
  <c r="B6" i="14" s="1"/>
  <c r="AF7" i="11"/>
  <c r="AV7"/>
  <c r="BL7" s="1"/>
  <c r="CB7" s="1"/>
  <c r="CR7" s="1"/>
  <c r="H8"/>
  <c r="X8" s="1"/>
  <c r="AF8"/>
  <c r="AV8"/>
  <c r="BL8"/>
  <c r="CB8"/>
  <c r="CR8"/>
  <c r="B10"/>
  <c r="X10"/>
  <c r="AB10"/>
  <c r="AF10"/>
  <c r="AJ10"/>
  <c r="AN10"/>
  <c r="AR10"/>
  <c r="AV10"/>
  <c r="AZ10"/>
  <c r="BD10"/>
  <c r="BH10"/>
  <c r="BL10"/>
  <c r="BP10"/>
  <c r="BT10"/>
  <c r="BX10"/>
  <c r="CB10"/>
  <c r="CF10"/>
  <c r="CJ10"/>
  <c r="CN10"/>
  <c r="CR10"/>
  <c r="CV10"/>
  <c r="B11"/>
  <c r="X11"/>
  <c r="AB11"/>
  <c r="AF11"/>
  <c r="AJ11"/>
  <c r="AN11"/>
  <c r="AR11"/>
  <c r="AV11"/>
  <c r="AZ11"/>
  <c r="BD11"/>
  <c r="BH11"/>
  <c r="BL11"/>
  <c r="BP11"/>
  <c r="BT11"/>
  <c r="BX11"/>
  <c r="CB11"/>
  <c r="CF11"/>
  <c r="CJ11"/>
  <c r="CN11"/>
  <c r="CR11"/>
  <c r="CV11"/>
  <c r="X13"/>
  <c r="AN13"/>
  <c r="BD13"/>
  <c r="BT13"/>
  <c r="CJ13"/>
  <c r="L14"/>
  <c r="O14"/>
  <c r="P14"/>
  <c r="S14"/>
  <c r="T14"/>
  <c r="W14"/>
  <c r="X14"/>
  <c r="AA14"/>
  <c r="AB14"/>
  <c r="AE14"/>
  <c r="AF14"/>
  <c r="AI14"/>
  <c r="AJ14"/>
  <c r="AM14"/>
  <c r="AN14"/>
  <c r="AQ14"/>
  <c r="AR14"/>
  <c r="AU14"/>
  <c r="AV14"/>
  <c r="AY14"/>
  <c r="AZ14"/>
  <c r="BC14"/>
  <c r="BD14"/>
  <c r="BG14"/>
  <c r="BH14"/>
  <c r="BK14"/>
  <c r="BL14"/>
  <c r="BO14"/>
  <c r="BP14"/>
  <c r="BS14"/>
  <c r="BT14"/>
  <c r="BW14"/>
  <c r="BX14"/>
  <c r="CA14"/>
  <c r="CB14"/>
  <c r="CE14"/>
  <c r="CF14"/>
  <c r="CI14"/>
  <c r="CJ14"/>
  <c r="CM14"/>
  <c r="CN14"/>
  <c r="CQ14"/>
  <c r="CR14"/>
  <c r="CU14"/>
  <c r="CV14"/>
  <c r="CY14"/>
  <c r="C16"/>
  <c r="K16"/>
  <c r="K17"/>
  <c r="K18"/>
  <c r="K23"/>
  <c r="K24"/>
  <c r="B31"/>
  <c r="BT31" s="1"/>
  <c r="H12" i="15"/>
  <c r="Y15" i="1"/>
  <c r="Y20"/>
  <c r="O20" s="1"/>
  <c r="G15" i="15"/>
  <c r="H15"/>
  <c r="G21"/>
  <c r="H21"/>
  <c r="G43"/>
  <c r="H43"/>
  <c r="H42"/>
  <c r="Y17" i="1"/>
  <c r="CC23" i="14" s="1"/>
  <c r="CE23" s="1"/>
  <c r="BY13"/>
  <c r="AS13"/>
  <c r="CS13"/>
  <c r="BM13"/>
  <c r="AG13"/>
  <c r="CE31" i="11"/>
  <c r="CG13" i="14"/>
  <c r="BA13"/>
  <c r="CU32" i="11"/>
  <c r="L16" i="14"/>
  <c r="CK15"/>
  <c r="BQ15"/>
  <c r="BS15" s="1"/>
  <c r="BE15"/>
  <c r="AW15"/>
  <c r="AY15" s="1"/>
  <c r="Q15"/>
  <c r="BO32" i="11"/>
  <c r="CU31"/>
  <c r="BO31"/>
  <c r="CJ8"/>
  <c r="BD8"/>
  <c r="CE32"/>
  <c r="DA15" i="14"/>
  <c r="CG15"/>
  <c r="CI15" s="1"/>
  <c r="CC15"/>
  <c r="CE15" s="1"/>
  <c r="BA15"/>
  <c r="AG15"/>
  <c r="Y15"/>
  <c r="M15"/>
  <c r="CJ31" i="11"/>
  <c r="BD31"/>
  <c r="H20" i="15"/>
  <c r="H14"/>
  <c r="Y16" i="1"/>
  <c r="Y21" s="1"/>
  <c r="H25" i="15"/>
  <c r="CP23" i="14"/>
  <c r="BY23"/>
  <c r="BV23"/>
  <c r="CO23"/>
  <c r="CT23"/>
  <c r="CS23"/>
  <c r="CU23" s="1"/>
  <c r="CU31" s="1"/>
  <c r="AO23"/>
  <c r="CW23"/>
  <c r="BJ23"/>
  <c r="AK23"/>
  <c r="Y18" i="1"/>
  <c r="AC27" i="14" s="1"/>
  <c r="O17" i="1"/>
  <c r="CH23" i="14"/>
  <c r="BM23"/>
  <c r="BE23"/>
  <c r="X20" i="1"/>
  <c r="V20"/>
  <c r="S20"/>
  <c r="DB23" i="14"/>
  <c r="I44" i="15"/>
  <c r="X18" i="1"/>
  <c r="CG27" i="14"/>
  <c r="CO27"/>
  <c r="CX27"/>
  <c r="BQ27"/>
  <c r="AS27"/>
  <c r="F27"/>
  <c r="F30"/>
  <c r="AG27"/>
  <c r="V27"/>
  <c r="BA27"/>
  <c r="CK27"/>
  <c r="S18" i="1"/>
  <c r="BJ27" i="14"/>
  <c r="CP27"/>
  <c r="CQ27" s="1"/>
  <c r="CS27"/>
  <c r="BR27"/>
  <c r="CH27"/>
  <c r="V18" i="1"/>
  <c r="M27" i="14"/>
  <c r="BZ27"/>
  <c r="O18" i="1"/>
  <c r="AD27" i="14"/>
  <c r="CW27"/>
  <c r="BB27"/>
  <c r="BC27" s="1"/>
  <c r="AH27"/>
  <c r="AL27"/>
  <c r="BY27"/>
  <c r="CA27" s="1"/>
  <c r="CT27"/>
  <c r="BI27"/>
  <c r="BN27"/>
  <c r="U27"/>
  <c r="AT27"/>
  <c r="CC27"/>
  <c r="BM19"/>
  <c r="AC19"/>
  <c r="CT19"/>
  <c r="BV19"/>
  <c r="Y19"/>
  <c r="AW19"/>
  <c r="AX19"/>
  <c r="DA19"/>
  <c r="F19"/>
  <c r="CD19"/>
  <c r="N19"/>
  <c r="N20" s="1"/>
  <c r="BE19"/>
  <c r="V16" i="1"/>
  <c r="BU19" i="14"/>
  <c r="O16" i="1"/>
  <c r="CC19" i="14"/>
  <c r="AT19"/>
  <c r="CS19"/>
  <c r="CU19" s="1"/>
  <c r="DB19"/>
  <c r="DC19" s="1"/>
  <c r="X16" i="1"/>
  <c r="T26" i="11"/>
  <c r="BS27" i="14"/>
  <c r="BW19"/>
  <c r="F22"/>
  <c r="G27"/>
  <c r="BT30" i="11"/>
  <c r="CJ30"/>
  <c r="U23" i="14"/>
  <c r="AB15" i="11"/>
  <c r="AF15"/>
  <c r="AJ15"/>
  <c r="AN15"/>
  <c r="AR15"/>
  <c r="AO27" i="14"/>
  <c r="AQ23" i="11"/>
  <c r="AU23"/>
  <c r="AY23"/>
  <c r="BC23"/>
  <c r="BG23"/>
  <c r="BK23"/>
  <c r="BO23"/>
  <c r="BS23"/>
  <c r="BW23"/>
  <c r="CA23"/>
  <c r="CE23"/>
  <c r="CI23"/>
  <c r="CM23"/>
  <c r="CQ23"/>
  <c r="CU23"/>
  <c r="CY23"/>
  <c r="AQ24"/>
  <c r="AU24"/>
  <c r="AY24"/>
  <c r="BC24"/>
  <c r="BG24"/>
  <c r="BK24"/>
  <c r="BO24"/>
  <c r="BS24"/>
  <c r="BW24"/>
  <c r="CA24"/>
  <c r="CE24"/>
  <c r="CI24"/>
  <c r="CM24"/>
  <c r="CQ24"/>
  <c r="CU24"/>
  <c r="CY24"/>
  <c r="AQ18"/>
  <c r="AU18"/>
  <c r="AY18"/>
  <c r="BC18"/>
  <c r="BG18"/>
  <c r="BK18"/>
  <c r="BO18"/>
  <c r="BS18"/>
  <c r="BW18"/>
  <c r="CA18"/>
  <c r="CE18"/>
  <c r="CI18"/>
  <c r="CM18"/>
  <c r="CQ18"/>
  <c r="CU18"/>
  <c r="CY18"/>
  <c r="AQ17"/>
  <c r="AU17"/>
  <c r="AY17"/>
  <c r="BC17"/>
  <c r="BG17"/>
  <c r="BK17"/>
  <c r="BO17"/>
  <c r="BS17"/>
  <c r="BW17"/>
  <c r="CA17"/>
  <c r="CE17"/>
  <c r="CI17"/>
  <c r="CM17"/>
  <c r="CQ17"/>
  <c r="CU17"/>
  <c r="CY17"/>
  <c r="Q23" i="14"/>
  <c r="Q19"/>
  <c r="AZ15" i="11"/>
  <c r="BD15"/>
  <c r="BH15"/>
  <c r="BL15"/>
  <c r="AV15"/>
  <c r="BT15"/>
  <c r="BX15"/>
  <c r="CB15"/>
  <c r="CF15"/>
  <c r="BP15"/>
  <c r="CJ15"/>
  <c r="CN15"/>
  <c r="CR15"/>
  <c r="CV15"/>
  <c r="AG19" i="14"/>
  <c r="AH19"/>
  <c r="CV26" i="11"/>
  <c r="AF26"/>
  <c r="AV26"/>
  <c r="AZ26"/>
  <c r="BP26"/>
  <c r="BX26"/>
  <c r="CB26"/>
  <c r="H26"/>
  <c r="K26" s="1"/>
  <c r="AJ26"/>
  <c r="CQ23" i="14"/>
  <c r="O19" i="1"/>
  <c r="S19"/>
  <c r="X19"/>
  <c r="V19"/>
  <c r="CP15" i="14"/>
  <c r="CO15"/>
  <c r="BJ15"/>
  <c r="BI15"/>
  <c r="AS15"/>
  <c r="AD15"/>
  <c r="AC15"/>
  <c r="BL26" i="11"/>
  <c r="AU27" i="14"/>
  <c r="CT25"/>
  <c r="AG33"/>
  <c r="AH33" s="1"/>
  <c r="AH25"/>
  <c r="CR26" i="11"/>
  <c r="O15" i="1"/>
  <c r="O21" s="1"/>
  <c r="V15"/>
  <c r="V21" s="1"/>
  <c r="L28" i="14"/>
  <c r="N27"/>
  <c r="N28" s="1"/>
  <c r="AH23"/>
  <c r="AN26" i="11"/>
  <c r="BD26"/>
  <c r="R19" i="14"/>
  <c r="AS19"/>
  <c r="AO19"/>
  <c r="AQ19" s="1"/>
  <c r="S16" i="1"/>
  <c r="S21" s="1"/>
  <c r="Z19" i="14"/>
  <c r="AA19" s="1"/>
  <c r="AC33"/>
  <c r="AD33" s="1"/>
  <c r="AD21"/>
  <c r="BV17"/>
  <c r="AP17"/>
  <c r="R23"/>
  <c r="AL23"/>
  <c r="AM23" s="1"/>
  <c r="DA23"/>
  <c r="AD23"/>
  <c r="CL23"/>
  <c r="BF23"/>
  <c r="BG23" s="1"/>
  <c r="CD23"/>
  <c r="CC33"/>
  <c r="CD33" s="1"/>
  <c r="CD25"/>
  <c r="AW33"/>
  <c r="AX33" s="1"/>
  <c r="AX25"/>
  <c r="R25"/>
  <c r="R26" s="1"/>
  <c r="CX15"/>
  <c r="V15"/>
  <c r="BZ19"/>
  <c r="CO19"/>
  <c r="CK19"/>
  <c r="BI19"/>
  <c r="BN19"/>
  <c r="BO19" s="1"/>
  <c r="BF19"/>
  <c r="AK19"/>
  <c r="C19"/>
  <c r="CX23"/>
  <c r="BB23"/>
  <c r="BZ21"/>
  <c r="AT21"/>
  <c r="N21"/>
  <c r="N22" s="1"/>
  <c r="CK33"/>
  <c r="CL33" s="1"/>
  <c r="CL17"/>
  <c r="BF17"/>
  <c r="Z17"/>
  <c r="AP23"/>
  <c r="CL19"/>
  <c r="CM19" s="1"/>
  <c r="AP19"/>
  <c r="AD19"/>
  <c r="AE19" s="1"/>
  <c r="S19"/>
  <c r="BK15"/>
  <c r="BG19"/>
  <c r="AU19"/>
  <c r="AE15"/>
  <c r="AQ23"/>
  <c r="S23"/>
  <c r="CO31"/>
  <c r="CQ15"/>
  <c r="AI19"/>
  <c r="M28"/>
  <c r="O27"/>
  <c r="O28" s="1"/>
  <c r="CU27"/>
  <c r="CY27"/>
  <c r="N29"/>
  <c r="N30" s="1"/>
  <c r="M30"/>
  <c r="M33"/>
  <c r="N33" s="1"/>
  <c r="DA27"/>
  <c r="DB27"/>
  <c r="CL27"/>
  <c r="BU27"/>
  <c r="BV27"/>
  <c r="BF27"/>
  <c r="BE27"/>
  <c r="Q27"/>
  <c r="P28"/>
  <c r="T28" s="1"/>
  <c r="X28" s="1"/>
  <c r="AB28" s="1"/>
  <c r="AF28" s="1"/>
  <c r="AJ28" s="1"/>
  <c r="AN28" s="1"/>
  <c r="AR28" s="1"/>
  <c r="AV28" s="1"/>
  <c r="AZ28" s="1"/>
  <c r="BD28" s="1"/>
  <c r="BH28" s="1"/>
  <c r="BL28" s="1"/>
  <c r="BP28" s="1"/>
  <c r="BT28" s="1"/>
  <c r="BX28" s="1"/>
  <c r="CB28" s="1"/>
  <c r="CF28" s="1"/>
  <c r="CJ28" s="1"/>
  <c r="CN28" s="1"/>
  <c r="CR28" s="1"/>
  <c r="CV28" s="1"/>
  <c r="CZ28" s="1"/>
  <c r="R27"/>
  <c r="R28" s="1"/>
  <c r="V28" s="1"/>
  <c r="CX21"/>
  <c r="CW33"/>
  <c r="CX33" s="1"/>
  <c r="BJ21"/>
  <c r="BI33"/>
  <c r="BJ33"/>
  <c r="AP21"/>
  <c r="AO33"/>
  <c r="AP33" s="1"/>
  <c r="CX29"/>
  <c r="BN25"/>
  <c r="BM33"/>
  <c r="BN33" s="1"/>
  <c r="AT25"/>
  <c r="AS33"/>
  <c r="AT33" s="1"/>
  <c r="CH19"/>
  <c r="CG19"/>
  <c r="BQ19"/>
  <c r="BR19"/>
  <c r="AL19"/>
  <c r="AM19" s="1"/>
  <c r="Q18"/>
  <c r="CT17"/>
  <c r="CS33"/>
  <c r="CT33" s="1"/>
  <c r="BZ17"/>
  <c r="BY33"/>
  <c r="BZ33"/>
  <c r="BV15"/>
  <c r="M16"/>
  <c r="DC23"/>
  <c r="BU15"/>
  <c r="BR29"/>
  <c r="Z25"/>
  <c r="Y33"/>
  <c r="Z33" s="1"/>
  <c r="CX19"/>
  <c r="CW19"/>
  <c r="BB19"/>
  <c r="BA19"/>
  <c r="U19"/>
  <c r="V19"/>
  <c r="AL15"/>
  <c r="AK15"/>
  <c r="BK27"/>
  <c r="CH29"/>
  <c r="BB29"/>
  <c r="CD27"/>
  <c r="BM27"/>
  <c r="AW27"/>
  <c r="AX27"/>
  <c r="BQ33"/>
  <c r="BR33" s="1"/>
  <c r="BR25"/>
  <c r="BN21"/>
  <c r="BB17"/>
  <c r="BA33"/>
  <c r="BB33" s="1"/>
  <c r="BN15"/>
  <c r="BM15"/>
  <c r="X17" i="1"/>
  <c r="F23" i="14"/>
  <c r="BR23"/>
  <c r="S17" i="1"/>
  <c r="V23" i="14"/>
  <c r="V17" i="1"/>
  <c r="AS23" i="14"/>
  <c r="AT23"/>
  <c r="AC23"/>
  <c r="AC31" s="1"/>
  <c r="CG23"/>
  <c r="BA23"/>
  <c r="BQ23"/>
  <c r="BZ23"/>
  <c r="BI23"/>
  <c r="R29"/>
  <c r="R30" s="1"/>
  <c r="V30" s="1"/>
  <c r="Q30"/>
  <c r="U30" s="1"/>
  <c r="Y30" s="1"/>
  <c r="AC30" s="1"/>
  <c r="AG30" s="1"/>
  <c r="AK30" s="1"/>
  <c r="AO30" s="1"/>
  <c r="AS30" s="1"/>
  <c r="AW30" s="1"/>
  <c r="BA30" s="1"/>
  <c r="BE30" s="1"/>
  <c r="BI30" s="1"/>
  <c r="BM30" s="1"/>
  <c r="BQ30" s="1"/>
  <c r="BU30" s="1"/>
  <c r="BY30" s="1"/>
  <c r="CC30" s="1"/>
  <c r="CG30" s="1"/>
  <c r="CK30" s="1"/>
  <c r="CO30" s="1"/>
  <c r="CS30" s="1"/>
  <c r="CW30" s="1"/>
  <c r="DA30" s="1"/>
  <c r="Q33"/>
  <c r="R33" s="1"/>
  <c r="BF25"/>
  <c r="BE33"/>
  <c r="BF33" s="1"/>
  <c r="AX23"/>
  <c r="AW23"/>
  <c r="CO33"/>
  <c r="CP33" s="1"/>
  <c r="CP21"/>
  <c r="BV21"/>
  <c r="AH21"/>
  <c r="AH15"/>
  <c r="AI15" s="1"/>
  <c r="U15"/>
  <c r="CF26" i="11"/>
  <c r="X26"/>
  <c r="CN26"/>
  <c r="BT26"/>
  <c r="P26"/>
  <c r="AR26"/>
  <c r="BH26"/>
  <c r="CJ26"/>
  <c r="L26"/>
  <c r="F26"/>
  <c r="AB26"/>
  <c r="Y27" i="14"/>
  <c r="L20"/>
  <c r="P20" s="1"/>
  <c r="T20" s="1"/>
  <c r="X20" s="1"/>
  <c r="AB20" s="1"/>
  <c r="AF20" s="1"/>
  <c r="AJ20" s="1"/>
  <c r="AN20" s="1"/>
  <c r="AR20" s="1"/>
  <c r="AV20" s="1"/>
  <c r="AZ20" s="1"/>
  <c r="BD20" s="1"/>
  <c r="BH20" s="1"/>
  <c r="BL20" s="1"/>
  <c r="BP20" s="1"/>
  <c r="BT20" s="1"/>
  <c r="BX20" s="1"/>
  <c r="CB20" s="1"/>
  <c r="CF20" s="1"/>
  <c r="CJ20" s="1"/>
  <c r="CN20" s="1"/>
  <c r="CR20" s="1"/>
  <c r="CV20" s="1"/>
  <c r="CZ20" s="1"/>
  <c r="W27"/>
  <c r="M23"/>
  <c r="N23"/>
  <c r="N24" s="1"/>
  <c r="R24" s="1"/>
  <c r="V24" s="1"/>
  <c r="P16"/>
  <c r="T16" s="1"/>
  <c r="X16" s="1"/>
  <c r="AB16" s="1"/>
  <c r="AF16" s="1"/>
  <c r="AJ16" s="1"/>
  <c r="AN16" s="1"/>
  <c r="AR16" s="1"/>
  <c r="AV16" s="1"/>
  <c r="AZ16" s="1"/>
  <c r="BD16" s="1"/>
  <c r="BH16" s="1"/>
  <c r="BL16" s="1"/>
  <c r="BP16" s="1"/>
  <c r="BT16" s="1"/>
  <c r="BX16" s="1"/>
  <c r="CB16" s="1"/>
  <c r="CF16" s="1"/>
  <c r="CJ16" s="1"/>
  <c r="CN16" s="1"/>
  <c r="CR16" s="1"/>
  <c r="CV16" s="1"/>
  <c r="CZ16" s="1"/>
  <c r="BN23"/>
  <c r="BO23" s="1"/>
  <c r="AG23"/>
  <c r="Z23"/>
  <c r="Y23"/>
  <c r="DB17"/>
  <c r="DA33"/>
  <c r="DB33" s="1"/>
  <c r="CH17"/>
  <c r="CG33"/>
  <c r="CH33" s="1"/>
  <c r="V17"/>
  <c r="U33"/>
  <c r="V33" s="1"/>
  <c r="CT15"/>
  <c r="CS15"/>
  <c r="BY15"/>
  <c r="CA15" s="1"/>
  <c r="BZ15"/>
  <c r="AP15"/>
  <c r="AQ15" s="1"/>
  <c r="AO15"/>
  <c r="AO13"/>
  <c r="DA13"/>
  <c r="CO13"/>
  <c r="AC13"/>
  <c r="AW13"/>
  <c r="CW13"/>
  <c r="AK13"/>
  <c r="U13"/>
  <c r="BU13"/>
  <c r="BI13"/>
  <c r="CC13"/>
  <c r="Q13"/>
  <c r="BQ13"/>
  <c r="CI27"/>
  <c r="CA23"/>
  <c r="CK23"/>
  <c r="CK31" s="1"/>
  <c r="BU23"/>
  <c r="BU31" s="1"/>
  <c r="AI23"/>
  <c r="G20" i="11"/>
  <c r="G16"/>
  <c r="G26"/>
  <c r="G17"/>
  <c r="G19" i="14" s="1"/>
  <c r="G18" i="11"/>
  <c r="G23" i="14" s="1"/>
  <c r="G19" i="11"/>
  <c r="AW31" i="14"/>
  <c r="AY23"/>
  <c r="AE23"/>
  <c r="W19"/>
  <c r="CY19"/>
  <c r="U18"/>
  <c r="CG31"/>
  <c r="CI19"/>
  <c r="S27"/>
  <c r="Q28"/>
  <c r="U28" s="1"/>
  <c r="Y28" s="1"/>
  <c r="BG27"/>
  <c r="BW27"/>
  <c r="O23"/>
  <c r="O24" s="1"/>
  <c r="S24" s="1"/>
  <c r="M24"/>
  <c r="Q24"/>
  <c r="U24" s="1"/>
  <c r="BK23"/>
  <c r="CI23"/>
  <c r="F31"/>
  <c r="F26"/>
  <c r="F34" s="1"/>
  <c r="BM31"/>
  <c r="BO15"/>
  <c r="BO27"/>
  <c r="Q16"/>
  <c r="W23"/>
  <c r="AG31"/>
  <c r="W15"/>
  <c r="U16"/>
  <c r="Y16" s="1"/>
  <c r="AC16" s="1"/>
  <c r="AG16" s="1"/>
  <c r="U31"/>
  <c r="BC23"/>
  <c r="AU23"/>
  <c r="BC19"/>
  <c r="BA31"/>
  <c r="BW15"/>
  <c r="AO31"/>
  <c r="CU15"/>
  <c r="CS31"/>
  <c r="Y31"/>
  <c r="AA23"/>
  <c r="BS23"/>
  <c r="AY27"/>
  <c r="CE27"/>
  <c r="AM15"/>
  <c r="BS19"/>
  <c r="BQ31"/>
  <c r="DC27"/>
  <c r="DA31"/>
  <c r="CM27"/>
  <c r="BE31"/>
  <c r="Q31"/>
  <c r="BI31"/>
  <c r="AS31"/>
  <c r="CF25" i="11"/>
  <c r="X25"/>
  <c r="T25"/>
  <c r="BL25"/>
  <c r="BD25"/>
  <c r="AV25"/>
  <c r="CR25"/>
  <c r="P25"/>
  <c r="CN25"/>
  <c r="CB25"/>
  <c r="BX25"/>
  <c r="H25"/>
  <c r="K25" s="1"/>
  <c r="AB25"/>
  <c r="BH25"/>
  <c r="AJ25"/>
  <c r="CV25"/>
  <c r="CJ25"/>
  <c r="AZ25"/>
  <c r="AR25"/>
  <c r="AF25"/>
  <c r="L25"/>
  <c r="AN25"/>
  <c r="BL35" i="14"/>
  <c r="X35"/>
  <c r="AJ35"/>
  <c r="F37"/>
  <c r="G37" s="1"/>
  <c r="CJ35"/>
  <c r="BX35"/>
  <c r="AB35"/>
  <c r="CZ35"/>
  <c r="BP35"/>
  <c r="BT35"/>
  <c r="CF35"/>
  <c r="P35"/>
  <c r="AZ35"/>
  <c r="CV35"/>
  <c r="AV35"/>
  <c r="T35"/>
  <c r="AN35"/>
  <c r="AR35"/>
  <c r="BH35"/>
  <c r="CR35"/>
  <c r="CB35"/>
  <c r="CN35"/>
  <c r="AF35"/>
  <c r="L35"/>
  <c r="BD35"/>
  <c r="Y18"/>
  <c r="W31"/>
  <c r="T31" s="1"/>
  <c r="W24"/>
  <c r="AA24" s="1"/>
  <c r="AE24" s="1"/>
  <c r="AI24" s="1"/>
  <c r="AM24" s="1"/>
  <c r="AQ24" s="1"/>
  <c r="AU24" s="1"/>
  <c r="AY24" s="1"/>
  <c r="BC24" s="1"/>
  <c r="AC18"/>
  <c r="AG18" s="1"/>
  <c r="AK18" s="1"/>
  <c r="AO18" s="1"/>
  <c r="AS18" s="1"/>
  <c r="AW18" s="1"/>
  <c r="CR31" l="1"/>
  <c r="CT31"/>
  <c r="Y24"/>
  <c r="AC24" s="1"/>
  <c r="AG24" s="1"/>
  <c r="AK24" s="1"/>
  <c r="AO24" s="1"/>
  <c r="AS24" s="1"/>
  <c r="AW24" s="1"/>
  <c r="BA24" s="1"/>
  <c r="BE24" s="1"/>
  <c r="BI24" s="1"/>
  <c r="BM24" s="1"/>
  <c r="BQ24" s="1"/>
  <c r="AB21" i="1"/>
  <c r="P30" i="14"/>
  <c r="AY19"/>
  <c r="R20"/>
  <c r="V20" s="1"/>
  <c r="Z20" s="1"/>
  <c r="AD20" s="1"/>
  <c r="AH20" s="1"/>
  <c r="AL20" s="1"/>
  <c r="AP20" s="1"/>
  <c r="AT20" s="1"/>
  <c r="AX20" s="1"/>
  <c r="BB20" s="1"/>
  <c r="BF20" s="1"/>
  <c r="BC31"/>
  <c r="AI27"/>
  <c r="M26"/>
  <c r="P22"/>
  <c r="T22" s="1"/>
  <c r="X22" s="1"/>
  <c r="AB22" s="1"/>
  <c r="AF22" s="1"/>
  <c r="AJ22" s="1"/>
  <c r="AN22" s="1"/>
  <c r="AR22" s="1"/>
  <c r="AV22" s="1"/>
  <c r="AZ22" s="1"/>
  <c r="BD22" s="1"/>
  <c r="CM15"/>
  <c r="BG24"/>
  <c r="BK24" s="1"/>
  <c r="BW23"/>
  <c r="BW31" s="1"/>
  <c r="G31"/>
  <c r="AU15"/>
  <c r="CC31"/>
  <c r="CY15"/>
  <c r="CW31"/>
  <c r="O15"/>
  <c r="O16" s="1"/>
  <c r="N16"/>
  <c r="AZ31"/>
  <c r="BB31"/>
  <c r="BV31"/>
  <c r="BU24"/>
  <c r="BY24" s="1"/>
  <c r="CC24" s="1"/>
  <c r="CG24" s="1"/>
  <c r="CK24" s="1"/>
  <c r="CO24" s="1"/>
  <c r="CS24" s="1"/>
  <c r="CW24" s="1"/>
  <c r="DA24" s="1"/>
  <c r="Z24"/>
  <c r="AD24" s="1"/>
  <c r="AH24" s="1"/>
  <c r="AL24" s="1"/>
  <c r="AP24" s="1"/>
  <c r="AT24" s="1"/>
  <c r="AX24" s="1"/>
  <c r="BB24" s="1"/>
  <c r="BF24" s="1"/>
  <c r="BJ24" s="1"/>
  <c r="BN24" s="1"/>
  <c r="BR24" s="1"/>
  <c r="BV24" s="1"/>
  <c r="BZ24" s="1"/>
  <c r="CD24" s="1"/>
  <c r="CH24" s="1"/>
  <c r="CL24" s="1"/>
  <c r="CP24" s="1"/>
  <c r="CT24" s="1"/>
  <c r="CX24" s="1"/>
  <c r="DB24" s="1"/>
  <c r="V26"/>
  <c r="O26" i="11"/>
  <c r="S26" s="1"/>
  <c r="W26" s="1"/>
  <c r="AA26" s="1"/>
  <c r="AE26" s="1"/>
  <c r="AI26" s="1"/>
  <c r="AM26" s="1"/>
  <c r="AQ26" s="1"/>
  <c r="AU26" s="1"/>
  <c r="AY26" s="1"/>
  <c r="BC26" s="1"/>
  <c r="BG26" s="1"/>
  <c r="BK26" s="1"/>
  <c r="BO26" s="1"/>
  <c r="BS26" s="1"/>
  <c r="BW26" s="1"/>
  <c r="CA26" s="1"/>
  <c r="CE26" s="1"/>
  <c r="CI26" s="1"/>
  <c r="CM26" s="1"/>
  <c r="CQ26" s="1"/>
  <c r="CU26" s="1"/>
  <c r="CY26" s="1"/>
  <c r="CE19" i="14"/>
  <c r="CY23"/>
  <c r="CY31" s="1"/>
  <c r="CI31"/>
  <c r="T30"/>
  <c r="X30" s="1"/>
  <c r="AB30" s="1"/>
  <c r="AF30" s="1"/>
  <c r="AJ30" s="1"/>
  <c r="AN30" s="1"/>
  <c r="AR30" s="1"/>
  <c r="AV30" s="1"/>
  <c r="AZ30" s="1"/>
  <c r="BD30" s="1"/>
  <c r="BH30" s="1"/>
  <c r="BL30" s="1"/>
  <c r="BP30" s="1"/>
  <c r="BT30" s="1"/>
  <c r="BX30" s="1"/>
  <c r="CB30" s="1"/>
  <c r="CF30" s="1"/>
  <c r="CJ30" s="1"/>
  <c r="CN30" s="1"/>
  <c r="CR30" s="1"/>
  <c r="CV30" s="1"/>
  <c r="CZ30" s="1"/>
  <c r="P26"/>
  <c r="F32"/>
  <c r="P24"/>
  <c r="T24" s="1"/>
  <c r="X24" s="1"/>
  <c r="AB24" s="1"/>
  <c r="AF24" s="1"/>
  <c r="AJ24" s="1"/>
  <c r="AN24" s="1"/>
  <c r="AR24" s="1"/>
  <c r="AV24" s="1"/>
  <c r="AZ24" s="1"/>
  <c r="BD24" s="1"/>
  <c r="BH24" s="1"/>
  <c r="BL24" s="1"/>
  <c r="BP24" s="1"/>
  <c r="BT24" s="1"/>
  <c r="BX24" s="1"/>
  <c r="CB24" s="1"/>
  <c r="CF24" s="1"/>
  <c r="CJ24" s="1"/>
  <c r="CN24" s="1"/>
  <c r="CR24" s="1"/>
  <c r="CV24" s="1"/>
  <c r="CZ24" s="1"/>
  <c r="BU33"/>
  <c r="BV33" s="1"/>
  <c r="CK13"/>
  <c r="CE31"/>
  <c r="BS31"/>
  <c r="AP27"/>
  <c r="Z27"/>
  <c r="V31"/>
  <c r="BT25" i="11"/>
  <c r="BP25"/>
  <c r="CM23" i="14"/>
  <c r="CM31" s="1"/>
  <c r="S28"/>
  <c r="W28" s="1"/>
  <c r="R21" i="1"/>
  <c r="X21" s="1"/>
  <c r="T26" i="14"/>
  <c r="X26" s="1"/>
  <c r="AB26" s="1"/>
  <c r="AF26" s="1"/>
  <c r="AJ26" s="1"/>
  <c r="AN26" s="1"/>
  <c r="AR26" s="1"/>
  <c r="AV26" s="1"/>
  <c r="AZ26" s="1"/>
  <c r="BD26" s="1"/>
  <c r="BH26" s="1"/>
  <c r="BL26" s="1"/>
  <c r="BP26" s="1"/>
  <c r="BT26" s="1"/>
  <c r="BX26" s="1"/>
  <c r="CB26" s="1"/>
  <c r="CF26" s="1"/>
  <c r="CJ26" s="1"/>
  <c r="CN26" s="1"/>
  <c r="CR26" s="1"/>
  <c r="CV26" s="1"/>
  <c r="CZ26" s="1"/>
  <c r="AK33"/>
  <c r="AL33" s="1"/>
  <c r="BH22"/>
  <c r="BL22" s="1"/>
  <c r="BP22" s="1"/>
  <c r="BT22" s="1"/>
  <c r="BX22" s="1"/>
  <c r="CB22" s="1"/>
  <c r="CF22" s="1"/>
  <c r="CJ22" s="1"/>
  <c r="CN22" s="1"/>
  <c r="CR22" s="1"/>
  <c r="CV22" s="1"/>
  <c r="CZ22" s="1"/>
  <c r="CP19"/>
  <c r="CQ19" s="1"/>
  <c r="BY19"/>
  <c r="BY31" s="1"/>
  <c r="BJ19"/>
  <c r="M19"/>
  <c r="V18"/>
  <c r="Z18" s="1"/>
  <c r="AD18" s="1"/>
  <c r="AH18" s="1"/>
  <c r="AL18" s="1"/>
  <c r="AP18" s="1"/>
  <c r="AT18" s="1"/>
  <c r="AX18" s="1"/>
  <c r="BB18" s="1"/>
  <c r="BF18" s="1"/>
  <c r="BJ18" s="1"/>
  <c r="BN18" s="1"/>
  <c r="BR18" s="1"/>
  <c r="BV18" s="1"/>
  <c r="BZ18" s="1"/>
  <c r="CD18" s="1"/>
  <c r="CH18" s="1"/>
  <c r="CL18" s="1"/>
  <c r="CP18" s="1"/>
  <c r="CT18" s="1"/>
  <c r="CX18" s="1"/>
  <c r="DB18" s="1"/>
  <c r="BT31"/>
  <c r="O25" i="11"/>
  <c r="S25" s="1"/>
  <c r="W25" s="1"/>
  <c r="AA25" s="1"/>
  <c r="AE25" s="1"/>
  <c r="AI25" s="1"/>
  <c r="AM25" s="1"/>
  <c r="AQ25" s="1"/>
  <c r="AU25" s="1"/>
  <c r="AY25" s="1"/>
  <c r="BC25" s="1"/>
  <c r="BG25" s="1"/>
  <c r="BK25" s="1"/>
  <c r="BO25" s="1"/>
  <c r="AI31" i="14"/>
  <c r="Z26"/>
  <c r="AD26" s="1"/>
  <c r="AH26" s="1"/>
  <c r="AL26" s="1"/>
  <c r="AP26" s="1"/>
  <c r="AT26" s="1"/>
  <c r="AX26" s="1"/>
  <c r="BB26" s="1"/>
  <c r="BF26" s="1"/>
  <c r="BJ26" s="1"/>
  <c r="BN26" s="1"/>
  <c r="BR26" s="1"/>
  <c r="BV26" s="1"/>
  <c r="BZ26" s="1"/>
  <c r="CD26" s="1"/>
  <c r="CH26" s="1"/>
  <c r="CL26" s="1"/>
  <c r="CP26" s="1"/>
  <c r="CT26" s="1"/>
  <c r="CX26" s="1"/>
  <c r="DB26" s="1"/>
  <c r="AU31"/>
  <c r="Y13"/>
  <c r="AK16"/>
  <c r="BA18"/>
  <c r="W18"/>
  <c r="DC15"/>
  <c r="AA15"/>
  <c r="U21" i="1"/>
  <c r="Z30" i="14"/>
  <c r="AD30" s="1"/>
  <c r="AH30" s="1"/>
  <c r="AL30" s="1"/>
  <c r="AP30" s="1"/>
  <c r="AT30" s="1"/>
  <c r="AX30" s="1"/>
  <c r="BB30" s="1"/>
  <c r="BF30" s="1"/>
  <c r="BJ30" s="1"/>
  <c r="BN30" s="1"/>
  <c r="BR30" s="1"/>
  <c r="BV30" s="1"/>
  <c r="BZ30" s="1"/>
  <c r="CD30" s="1"/>
  <c r="CH30" s="1"/>
  <c r="CL30" s="1"/>
  <c r="CP30" s="1"/>
  <c r="CT30" s="1"/>
  <c r="CX30" s="1"/>
  <c r="DB30" s="1"/>
  <c r="CB31"/>
  <c r="CD31"/>
  <c r="AQ27"/>
  <c r="Z28"/>
  <c r="AD28" s="1"/>
  <c r="AH28" s="1"/>
  <c r="AL28" s="1"/>
  <c r="AA27"/>
  <c r="AA28" s="1"/>
  <c r="L34"/>
  <c r="O44" s="1"/>
  <c r="O46" s="1"/>
  <c r="Y22"/>
  <c r="BK19"/>
  <c r="BJ20"/>
  <c r="BN20" s="1"/>
  <c r="BR20" s="1"/>
  <c r="BV20" s="1"/>
  <c r="BZ20" s="1"/>
  <c r="CD20" s="1"/>
  <c r="CH20" s="1"/>
  <c r="CL20" s="1"/>
  <c r="CP20" s="1"/>
  <c r="CT20" s="1"/>
  <c r="CX20" s="1"/>
  <c r="DB20" s="1"/>
  <c r="M20"/>
  <c r="O19"/>
  <c r="M31"/>
  <c r="BG15"/>
  <c r="S15"/>
  <c r="R16"/>
  <c r="V16" s="1"/>
  <c r="Z16" s="1"/>
  <c r="AD16" s="1"/>
  <c r="AH16" s="1"/>
  <c r="AL16" s="1"/>
  <c r="AP16" s="1"/>
  <c r="AT16" s="1"/>
  <c r="AX16" s="1"/>
  <c r="BB16" s="1"/>
  <c r="BF16" s="1"/>
  <c r="BJ16" s="1"/>
  <c r="BN16" s="1"/>
  <c r="BR16" s="1"/>
  <c r="BV16" s="1"/>
  <c r="BZ16" s="1"/>
  <c r="CD16" s="1"/>
  <c r="CH16" s="1"/>
  <c r="CL16" s="1"/>
  <c r="CP16" s="1"/>
  <c r="CT16" s="1"/>
  <c r="CX16" s="1"/>
  <c r="DB16" s="1"/>
  <c r="AE31"/>
  <c r="BO31"/>
  <c r="AE27"/>
  <c r="AE28" s="1"/>
  <c r="AI28" s="1"/>
  <c r="AC28"/>
  <c r="AG28" s="1"/>
  <c r="BO24"/>
  <c r="BS24" s="1"/>
  <c r="BW24" s="1"/>
  <c r="CA24" s="1"/>
  <c r="CE24" s="1"/>
  <c r="CI24" s="1"/>
  <c r="CM24" s="1"/>
  <c r="CQ24" s="1"/>
  <c r="CU24" s="1"/>
  <c r="CY24" s="1"/>
  <c r="DC24" s="1"/>
  <c r="W21" i="1"/>
  <c r="AY31" i="14"/>
  <c r="R22"/>
  <c r="V22" s="1"/>
  <c r="Z22" s="1"/>
  <c r="AD22" s="1"/>
  <c r="AH22" s="1"/>
  <c r="BT8" i="11"/>
  <c r="S30" i="14"/>
  <c r="W30" s="1"/>
  <c r="AA30" s="1"/>
  <c r="AE30" s="1"/>
  <c r="AI30" s="1"/>
  <c r="AM30" s="1"/>
  <c r="AQ30" s="1"/>
  <c r="AU30" s="1"/>
  <c r="AY30" s="1"/>
  <c r="BC30" s="1"/>
  <c r="BG30" s="1"/>
  <c r="BK30" s="1"/>
  <c r="BO30" s="1"/>
  <c r="BS30" s="1"/>
  <c r="BW30" s="1"/>
  <c r="CA30" s="1"/>
  <c r="CE30" s="1"/>
  <c r="CI30" s="1"/>
  <c r="CM30" s="1"/>
  <c r="CQ30" s="1"/>
  <c r="CU30" s="1"/>
  <c r="CY30" s="1"/>
  <c r="DC30" s="1"/>
  <c r="AL21"/>
  <c r="AN8" i="11"/>
  <c r="AK27" i="14"/>
  <c r="CA19" l="1"/>
  <c r="Q26"/>
  <c r="M34"/>
  <c r="N34" s="1"/>
  <c r="AP28"/>
  <c r="AT28" s="1"/>
  <c r="AX28" s="1"/>
  <c r="BB28" s="1"/>
  <c r="BF28" s="1"/>
  <c r="BJ28" s="1"/>
  <c r="BN28" s="1"/>
  <c r="BR28" s="1"/>
  <c r="BV28" s="1"/>
  <c r="BZ28" s="1"/>
  <c r="CD28" s="1"/>
  <c r="CH28" s="1"/>
  <c r="CL28" s="1"/>
  <c r="CP28" s="1"/>
  <c r="CT28" s="1"/>
  <c r="CX28" s="1"/>
  <c r="DB28" s="1"/>
  <c r="CL31"/>
  <c r="CJ31"/>
  <c r="BS25" i="11"/>
  <c r="BW25" s="1"/>
  <c r="CA25" s="1"/>
  <c r="CE25" s="1"/>
  <c r="CI25" s="1"/>
  <c r="CM25" s="1"/>
  <c r="CQ25" s="1"/>
  <c r="CU25" s="1"/>
  <c r="CY25" s="1"/>
  <c r="AF31" i="14"/>
  <c r="AH31"/>
  <c r="CV31"/>
  <c r="CX31"/>
  <c r="BR31"/>
  <c r="BP31"/>
  <c r="CH31"/>
  <c r="CF31"/>
  <c r="AT31"/>
  <c r="AR31"/>
  <c r="AV31"/>
  <c r="AX31"/>
  <c r="AD31"/>
  <c r="AB31"/>
  <c r="BK31"/>
  <c r="CQ31"/>
  <c r="AO16"/>
  <c r="S34"/>
  <c r="BG31"/>
  <c r="AA31"/>
  <c r="W34"/>
  <c r="AA18"/>
  <c r="BN31"/>
  <c r="BL31"/>
  <c r="Q20"/>
  <c r="M32"/>
  <c r="AC22"/>
  <c r="AQ31"/>
  <c r="DC31"/>
  <c r="BE18"/>
  <c r="AL22"/>
  <c r="AP22" s="1"/>
  <c r="AT22" s="1"/>
  <c r="AX22" s="1"/>
  <c r="BB22" s="1"/>
  <c r="BF22" s="1"/>
  <c r="BJ22" s="1"/>
  <c r="BN22" s="1"/>
  <c r="BR22" s="1"/>
  <c r="BV22" s="1"/>
  <c r="BZ22" s="1"/>
  <c r="CD22" s="1"/>
  <c r="CH22" s="1"/>
  <c r="CL22" s="1"/>
  <c r="CP22" s="1"/>
  <c r="CT22" s="1"/>
  <c r="CX22" s="1"/>
  <c r="DB22" s="1"/>
  <c r="AK28"/>
  <c r="AO28" s="1"/>
  <c r="AS28" s="1"/>
  <c r="AW28" s="1"/>
  <c r="BA28" s="1"/>
  <c r="BE28" s="1"/>
  <c r="BI28" s="1"/>
  <c r="BM28" s="1"/>
  <c r="BQ28" s="1"/>
  <c r="BU28" s="1"/>
  <c r="BY28" s="1"/>
  <c r="CC28" s="1"/>
  <c r="CG28" s="1"/>
  <c r="CK28" s="1"/>
  <c r="CO28" s="1"/>
  <c r="CS28" s="1"/>
  <c r="CW28" s="1"/>
  <c r="DA28" s="1"/>
  <c r="AK31"/>
  <c r="AM27"/>
  <c r="S16"/>
  <c r="S31"/>
  <c r="O20"/>
  <c r="O31"/>
  <c r="CA31"/>
  <c r="Q34" l="1"/>
  <c r="R34" s="1"/>
  <c r="U26"/>
  <c r="BZ31"/>
  <c r="BX31"/>
  <c r="L31"/>
  <c r="N31"/>
  <c r="AM28"/>
  <c r="AQ28" s="1"/>
  <c r="AU28" s="1"/>
  <c r="AY28" s="1"/>
  <c r="BC28" s="1"/>
  <c r="BG28" s="1"/>
  <c r="BK28" s="1"/>
  <c r="BO28" s="1"/>
  <c r="BS28" s="1"/>
  <c r="BW28" s="1"/>
  <c r="CA28" s="1"/>
  <c r="CE28" s="1"/>
  <c r="CI28" s="1"/>
  <c r="CM28" s="1"/>
  <c r="CQ28" s="1"/>
  <c r="CU28" s="1"/>
  <c r="CY28" s="1"/>
  <c r="DC28" s="1"/>
  <c r="AM31"/>
  <c r="BI18"/>
  <c r="AE18"/>
  <c r="AA34"/>
  <c r="AS16"/>
  <c r="BJ31"/>
  <c r="BH31"/>
  <c r="DB31"/>
  <c r="CZ31"/>
  <c r="Z31"/>
  <c r="X31"/>
  <c r="AG22"/>
  <c r="P34"/>
  <c r="S44" s="1"/>
  <c r="S46" s="1"/>
  <c r="CP31"/>
  <c r="CN31"/>
  <c r="W16"/>
  <c r="P31"/>
  <c r="R31"/>
  <c r="O32"/>
  <c r="S20"/>
  <c r="W20" s="1"/>
  <c r="AA20" s="1"/>
  <c r="AE20" s="1"/>
  <c r="AI20" s="1"/>
  <c r="AM20" s="1"/>
  <c r="AQ20" s="1"/>
  <c r="AU20" s="1"/>
  <c r="AY20" s="1"/>
  <c r="BC20" s="1"/>
  <c r="BG20" s="1"/>
  <c r="BK20" s="1"/>
  <c r="BO20" s="1"/>
  <c r="BS20" s="1"/>
  <c r="BW20" s="1"/>
  <c r="CA20" s="1"/>
  <c r="CE20" s="1"/>
  <c r="CI20" s="1"/>
  <c r="CM20" s="1"/>
  <c r="CQ20" s="1"/>
  <c r="CU20" s="1"/>
  <c r="CY20" s="1"/>
  <c r="DC20" s="1"/>
  <c r="AN31"/>
  <c r="AP31"/>
  <c r="U20"/>
  <c r="Q32"/>
  <c r="T34"/>
  <c r="W44" s="1"/>
  <c r="W46" s="1"/>
  <c r="BD31"/>
  <c r="BF31"/>
  <c r="Y26" l="1"/>
  <c r="U34"/>
  <c r="V34" s="1"/>
  <c r="N32"/>
  <c r="L32"/>
  <c r="W32"/>
  <c r="AA16"/>
  <c r="AE34"/>
  <c r="AI18"/>
  <c r="U32"/>
  <c r="Y20"/>
  <c r="X34"/>
  <c r="AA44" s="1"/>
  <c r="AA46" s="1"/>
  <c r="AJ31"/>
  <c r="AL31"/>
  <c r="AK22"/>
  <c r="AW16"/>
  <c r="BM18"/>
  <c r="S32"/>
  <c r="AC26" l="1"/>
  <c r="Y34"/>
  <c r="Z34" s="1"/>
  <c r="AB34"/>
  <c r="AE44" s="1"/>
  <c r="AE46" s="1"/>
  <c r="BQ18"/>
  <c r="AI34"/>
  <c r="AM18"/>
  <c r="AO22"/>
  <c r="T32"/>
  <c r="V32"/>
  <c r="P32"/>
  <c r="R32"/>
  <c r="BA16"/>
  <c r="AC20"/>
  <c r="Y32"/>
  <c r="AE16"/>
  <c r="AA32"/>
  <c r="AG26" l="1"/>
  <c r="AC34"/>
  <c r="AD34" s="1"/>
  <c r="BE16"/>
  <c r="AF34"/>
  <c r="AI44" s="1"/>
  <c r="AI46" s="1"/>
  <c r="Z32"/>
  <c r="X32"/>
  <c r="AQ18"/>
  <c r="AM34"/>
  <c r="AE32"/>
  <c r="AI16"/>
  <c r="AG20"/>
  <c r="AC32"/>
  <c r="AS22"/>
  <c r="BU18"/>
  <c r="AK26" l="1"/>
  <c r="AG34"/>
  <c r="AH34" s="1"/>
  <c r="AB32"/>
  <c r="AD32"/>
  <c r="BI16"/>
  <c r="AM16"/>
  <c r="AI32"/>
  <c r="AW22"/>
  <c r="BY18"/>
  <c r="AK20"/>
  <c r="AG32"/>
  <c r="AU18"/>
  <c r="AQ34"/>
  <c r="AJ34"/>
  <c r="AM44" s="1"/>
  <c r="AM46" s="1"/>
  <c r="AO26" l="1"/>
  <c r="AK34"/>
  <c r="AL34" s="1"/>
  <c r="AU34"/>
  <c r="AY18"/>
  <c r="CC18"/>
  <c r="AQ16"/>
  <c r="AM32"/>
  <c r="AN34"/>
  <c r="AQ44" s="1"/>
  <c r="AQ46" s="1"/>
  <c r="AH32"/>
  <c r="AF32"/>
  <c r="AO20"/>
  <c r="AK32"/>
  <c r="BA22"/>
  <c r="BM16"/>
  <c r="AS26" l="1"/>
  <c r="AO34"/>
  <c r="AP34" s="1"/>
  <c r="AR34"/>
  <c r="AU44" s="1"/>
  <c r="AU46" s="1"/>
  <c r="AL32"/>
  <c r="AJ32"/>
  <c r="BC18"/>
  <c r="AY34"/>
  <c r="BE22"/>
  <c r="AU16"/>
  <c r="AQ32"/>
  <c r="BQ16"/>
  <c r="AS20"/>
  <c r="AO32"/>
  <c r="CG18"/>
  <c r="AW26" l="1"/>
  <c r="AS34"/>
  <c r="AT34" s="1"/>
  <c r="CK18"/>
  <c r="BU16"/>
  <c r="AW20"/>
  <c r="AS32"/>
  <c r="AY16"/>
  <c r="AU32"/>
  <c r="BG18"/>
  <c r="BC34"/>
  <c r="AV34"/>
  <c r="AY44" s="1"/>
  <c r="AY46" s="1"/>
  <c r="AP32"/>
  <c r="AN32"/>
  <c r="BI22"/>
  <c r="BA26" l="1"/>
  <c r="AW34"/>
  <c r="AX34" s="1"/>
  <c r="BG34"/>
  <c r="BK18"/>
  <c r="BA20"/>
  <c r="AW32"/>
  <c r="AZ34"/>
  <c r="BC44" s="1"/>
  <c r="BC46" s="1"/>
  <c r="CO18"/>
  <c r="BM22"/>
  <c r="AY32"/>
  <c r="BC16"/>
  <c r="AR32"/>
  <c r="AT32"/>
  <c r="BY16"/>
  <c r="BE26" l="1"/>
  <c r="BA34"/>
  <c r="BB34" s="1"/>
  <c r="BC32"/>
  <c r="BG16"/>
  <c r="CS18"/>
  <c r="BQ22"/>
  <c r="BO18"/>
  <c r="BK34"/>
  <c r="BD34"/>
  <c r="BG44" s="1"/>
  <c r="BG46" s="1"/>
  <c r="CC16"/>
  <c r="AV32"/>
  <c r="AX32"/>
  <c r="BE20"/>
  <c r="BA32"/>
  <c r="BI26" l="1"/>
  <c r="BE34"/>
  <c r="BF34" s="1"/>
  <c r="BU22"/>
  <c r="AZ32"/>
  <c r="BB32"/>
  <c r="BG32"/>
  <c r="BK16"/>
  <c r="BI20"/>
  <c r="BE32"/>
  <c r="BS18"/>
  <c r="BO34"/>
  <c r="CG16"/>
  <c r="BH34"/>
  <c r="BK44" s="1"/>
  <c r="BK46" s="1"/>
  <c r="CW18"/>
  <c r="BM26" l="1"/>
  <c r="BI34"/>
  <c r="BJ34" s="1"/>
  <c r="BW18"/>
  <c r="BS34"/>
  <c r="BD32"/>
  <c r="BF32"/>
  <c r="BY22"/>
  <c r="BL34"/>
  <c r="BO44" s="1"/>
  <c r="BO46" s="1"/>
  <c r="BO16"/>
  <c r="BK32"/>
  <c r="DA18"/>
  <c r="CK16"/>
  <c r="BM20"/>
  <c r="BI32"/>
  <c r="BQ26" l="1"/>
  <c r="BM34"/>
  <c r="BN34" s="1"/>
  <c r="CO16"/>
  <c r="BQ20"/>
  <c r="BM32"/>
  <c r="BO32"/>
  <c r="BS16"/>
  <c r="CC22"/>
  <c r="BW34"/>
  <c r="CA18"/>
  <c r="BH32"/>
  <c r="BJ32"/>
  <c r="BP34"/>
  <c r="BS44" s="1"/>
  <c r="BS46" s="1"/>
  <c r="BU26" l="1"/>
  <c r="BQ34"/>
  <c r="BR34" s="1"/>
  <c r="BN32"/>
  <c r="BL32"/>
  <c r="CS16"/>
  <c r="BT34"/>
  <c r="BW44" s="1"/>
  <c r="BW46" s="1"/>
  <c r="CA34"/>
  <c r="CE18"/>
  <c r="BW16"/>
  <c r="BS32"/>
  <c r="CG22"/>
  <c r="BU20"/>
  <c r="BQ32"/>
  <c r="BY26" l="1"/>
  <c r="BU34"/>
  <c r="BV34" s="1"/>
  <c r="BY20"/>
  <c r="BU32"/>
  <c r="BW32"/>
  <c r="CA16"/>
  <c r="BP32"/>
  <c r="BR32"/>
  <c r="BX34"/>
  <c r="CA44" s="1"/>
  <c r="CA46" s="1"/>
  <c r="CW16"/>
  <c r="CK22"/>
  <c r="CE34"/>
  <c r="CI18"/>
  <c r="CC26" l="1"/>
  <c r="BY34"/>
  <c r="BZ34" s="1"/>
  <c r="CB34"/>
  <c r="CE44" s="1"/>
  <c r="CE46" s="1"/>
  <c r="CC20"/>
  <c r="BY32"/>
  <c r="DA16"/>
  <c r="CM18"/>
  <c r="CI34"/>
  <c r="CO22"/>
  <c r="BT32"/>
  <c r="BV32"/>
  <c r="CE16"/>
  <c r="CA32"/>
  <c r="CG26" l="1"/>
  <c r="CC34"/>
  <c r="CD34" s="1"/>
  <c r="CI16"/>
  <c r="CE32"/>
  <c r="BX32"/>
  <c r="BZ32"/>
  <c r="CF34"/>
  <c r="CI44" s="1"/>
  <c r="CI46" s="1"/>
  <c r="CS22"/>
  <c r="CQ18"/>
  <c r="CM34"/>
  <c r="CG20"/>
  <c r="CC32"/>
  <c r="CK26" l="1"/>
  <c r="CG34"/>
  <c r="CH34" s="1"/>
  <c r="CM16"/>
  <c r="CI32"/>
  <c r="CD32"/>
  <c r="CB32"/>
  <c r="CJ34"/>
  <c r="CM44" s="1"/>
  <c r="CM46" s="1"/>
  <c r="CQ34"/>
  <c r="CU18"/>
  <c r="CK20"/>
  <c r="CG32"/>
  <c r="CW22"/>
  <c r="CO26" l="1"/>
  <c r="CK34"/>
  <c r="CL34" s="1"/>
  <c r="CO20"/>
  <c r="CK32"/>
  <c r="CM32"/>
  <c r="CQ16"/>
  <c r="CH32"/>
  <c r="CF32"/>
  <c r="CN34"/>
  <c r="CQ44" s="1"/>
  <c r="CQ46" s="1"/>
  <c r="DA22"/>
  <c r="CY18"/>
  <c r="CU34"/>
  <c r="CS26" l="1"/>
  <c r="CO34"/>
  <c r="CP34" s="1"/>
  <c r="CS20"/>
  <c r="CO32"/>
  <c r="DC18"/>
  <c r="DC34" s="1"/>
  <c r="CY34"/>
  <c r="CJ32"/>
  <c r="CL32"/>
  <c r="CR34"/>
  <c r="CU44" s="1"/>
  <c r="CU46" s="1"/>
  <c r="CU16"/>
  <c r="CQ32"/>
  <c r="CW26" l="1"/>
  <c r="CS34"/>
  <c r="CT34" s="1"/>
  <c r="CZ34"/>
  <c r="DC44" s="1"/>
  <c r="DC46" s="1"/>
  <c r="CY16"/>
  <c r="CU32"/>
  <c r="CW20"/>
  <c r="CS32"/>
  <c r="CN32"/>
  <c r="CP32"/>
  <c r="CV34"/>
  <c r="CY44" s="1"/>
  <c r="CY46" s="1"/>
  <c r="DA26" l="1"/>
  <c r="DA34" s="1"/>
  <c r="DB34" s="1"/>
  <c r="CW34"/>
  <c r="CX34" s="1"/>
  <c r="DA20"/>
  <c r="DA32" s="1"/>
  <c r="CW32"/>
  <c r="CY32"/>
  <c r="DC16"/>
  <c r="DC32" s="1"/>
  <c r="CT32"/>
  <c r="CR32"/>
  <c r="CX32" l="1"/>
  <c r="CV32"/>
  <c r="CZ32"/>
  <c r="DB32"/>
</calcChain>
</file>

<file path=xl/sharedStrings.xml><?xml version="1.0" encoding="utf-8"?>
<sst xmlns="http://schemas.openxmlformats.org/spreadsheetml/2006/main" count="451" uniqueCount="259">
  <si>
    <t>Dias de atraso (-) ou de adiantamento</t>
  </si>
  <si>
    <t xml:space="preserve"> A licitar = Prev - Real - Sdo a reprogramar</t>
  </si>
  <si>
    <t xml:space="preserve">simples </t>
  </si>
  <si>
    <t>acumulado</t>
  </si>
  <si>
    <t>Dias a ocorrer / decorridos</t>
  </si>
  <si>
    <t>Descição</t>
  </si>
  <si>
    <t>Total %</t>
  </si>
  <si>
    <t xml:space="preserve"> R$</t>
  </si>
  <si>
    <t>OS ou FIN</t>
  </si>
  <si>
    <t>EF ou AD</t>
  </si>
  <si>
    <t>Tipo de contrapartida: FIN = Financeira; OS = em Obras e Serviços.</t>
  </si>
  <si>
    <t>Forma de execução: AD = Administração Direta pelo Tomador</t>
  </si>
  <si>
    <t xml:space="preserve">ou EF se execução e/ou fornecimento a contratar/contrado. </t>
  </si>
  <si>
    <t>Item</t>
  </si>
  <si>
    <t>Discriminação</t>
  </si>
  <si>
    <t>Contrapartida</t>
  </si>
  <si>
    <t>OCULTAR</t>
  </si>
  <si>
    <t>SOMENTE CP</t>
  </si>
  <si>
    <t>VERIFIC USO REP</t>
  </si>
  <si>
    <t>CONTA PREENCH</t>
  </si>
  <si>
    <t>%</t>
  </si>
  <si>
    <t>R$</t>
  </si>
  <si>
    <t xml:space="preserve"> </t>
  </si>
  <si>
    <t>ACUM</t>
  </si>
  <si>
    <t>Total (R$):</t>
  </si>
  <si>
    <t>Total (%):</t>
  </si>
  <si>
    <t>Proponente/Tomador</t>
  </si>
  <si>
    <t>Prev - simple</t>
  </si>
  <si>
    <t>Prev- acumul</t>
  </si>
  <si>
    <t>Real - simple</t>
  </si>
  <si>
    <t>Real- acumul</t>
  </si>
  <si>
    <t>tt</t>
  </si>
  <si>
    <t>cp</t>
  </si>
  <si>
    <t>ogu</t>
  </si>
  <si>
    <t>SOMAS</t>
  </si>
  <si>
    <t>i</t>
  </si>
  <si>
    <t>II</t>
  </si>
  <si>
    <t>III</t>
  </si>
  <si>
    <t>Valor</t>
  </si>
  <si>
    <t>Mês 0</t>
  </si>
  <si>
    <t>Empreendimento ( nome/apelido)</t>
  </si>
  <si>
    <t xml:space="preserve">Valor </t>
  </si>
  <si>
    <t>Mês cronog</t>
  </si>
  <si>
    <t>Peso</t>
  </si>
  <si>
    <t>$</t>
  </si>
  <si>
    <t>QCI - Quadro de Composição do Investimento</t>
  </si>
  <si>
    <t>Total</t>
  </si>
  <si>
    <t>Execução</t>
  </si>
  <si>
    <t>Aprovação  (data)</t>
  </si>
  <si>
    <t>Nome do Prefeito e da Cidade/UF</t>
  </si>
  <si>
    <t>Operação</t>
  </si>
  <si>
    <t>Financiamento</t>
  </si>
  <si>
    <t>Repassse</t>
  </si>
  <si>
    <t>Real - acumul</t>
  </si>
  <si>
    <t>(%)</t>
  </si>
  <si>
    <t>Próprios       (R$)</t>
  </si>
  <si>
    <t>Outros            (R$)</t>
  </si>
  <si>
    <t>Financ.</t>
  </si>
  <si>
    <t>Fìsico</t>
  </si>
  <si>
    <t>Físico</t>
  </si>
  <si>
    <t>Saldo a reprogramar</t>
  </si>
  <si>
    <t>Município/UF</t>
  </si>
  <si>
    <t>Programa/Modalidade/Ação</t>
  </si>
  <si>
    <t>Fim vigência (data)</t>
  </si>
  <si>
    <t>SIMPLES</t>
  </si>
  <si>
    <t>CP (R$)</t>
  </si>
  <si>
    <t>Total (R$)</t>
  </si>
  <si>
    <t>Financeiro</t>
  </si>
  <si>
    <t>IV</t>
  </si>
  <si>
    <t xml:space="preserve">Dias equivalentes ao realizado físico </t>
  </si>
  <si>
    <t>V</t>
  </si>
  <si>
    <t>Limite</t>
  </si>
  <si>
    <t>Inferior</t>
  </si>
  <si>
    <t>Superior</t>
  </si>
  <si>
    <t>Ocultar</t>
  </si>
  <si>
    <t>Mapa de Controle</t>
  </si>
  <si>
    <t xml:space="preserve">QCI/Cronograma Físico-Financeiro do CT </t>
  </si>
  <si>
    <t>Grau de Sigilo</t>
  </si>
  <si>
    <t>Quant./unid</t>
  </si>
  <si>
    <t>Local/Data</t>
  </si>
  <si>
    <t>Parcela  (n.º)</t>
  </si>
  <si>
    <t>Parcela</t>
  </si>
  <si>
    <t>CRONOGRAMA FÍSICO - FINANCEIRO</t>
  </si>
  <si>
    <t>#PUBLICO</t>
  </si>
  <si>
    <t>OBRA :</t>
  </si>
  <si>
    <t>ORÇAMENTO:</t>
  </si>
  <si>
    <t>LOCAL:</t>
  </si>
  <si>
    <t>ITEM</t>
  </si>
  <si>
    <t>CÓDIGO</t>
  </si>
  <si>
    <t>DESCRIÇÃO</t>
  </si>
  <si>
    <t>UNIDADE</t>
  </si>
  <si>
    <t>QUANT.</t>
  </si>
  <si>
    <t>PREÇO UNITÁRIO (R$)</t>
  </si>
  <si>
    <t>PREÇO UNITÁRIO (R$) COM BDI</t>
  </si>
  <si>
    <t>PREÇO TOTAL (R$)</t>
  </si>
  <si>
    <t>SERVIÇOS INICIAIS</t>
  </si>
  <si>
    <t xml:space="preserve">M2 </t>
  </si>
  <si>
    <t>M2</t>
  </si>
  <si>
    <t xml:space="preserve">LIMPEZA FINAL DE OBRA </t>
  </si>
  <si>
    <t>LIMPEZA FINAL DA OBRA</t>
  </si>
  <si>
    <t xml:space="preserve">TOTAL GERAL: </t>
  </si>
  <si>
    <t>COFINS</t>
  </si>
  <si>
    <t>Nº 0425.990-70</t>
  </si>
  <si>
    <t>PREF. MUN. POUSO  ALEGRE</t>
  </si>
  <si>
    <t>POUSO ALEGRE</t>
  </si>
  <si>
    <t>CIE- MOD. 3</t>
  </si>
  <si>
    <t>X</t>
  </si>
  <si>
    <t>2.1</t>
  </si>
  <si>
    <t>3.1</t>
  </si>
  <si>
    <t>4.1</t>
  </si>
  <si>
    <t>4.2</t>
  </si>
  <si>
    <t>5.1</t>
  </si>
  <si>
    <t>1.0</t>
  </si>
  <si>
    <t>2.0</t>
  </si>
  <si>
    <t>3.0</t>
  </si>
  <si>
    <t>4.0</t>
  </si>
  <si>
    <t>5.0</t>
  </si>
  <si>
    <t>3.2</t>
  </si>
  <si>
    <t>3.3</t>
  </si>
  <si>
    <t>3.4</t>
  </si>
  <si>
    <t>EF</t>
  </si>
  <si>
    <t>FIN</t>
  </si>
  <si>
    <t>ANA CAROLINA FERREIRA DA ROSA GRANATO</t>
  </si>
  <si>
    <t>ESPORTE E GRANDES EVENTOS ESPORTIVOS</t>
  </si>
  <si>
    <t>CAU - A51874-3</t>
  </si>
  <si>
    <t xml:space="preserve">PREFEITURA MUNICIPAL DE </t>
  </si>
  <si>
    <t>OBS: Se for papel timbrado da PM dispensar este cabeçalho</t>
  </si>
  <si>
    <t>Endereço:</t>
  </si>
  <si>
    <t>COMPOSIÇÃO DO BDI (Acórdão TCU nº 2622/2013) - Construção de Edifícios</t>
  </si>
  <si>
    <t xml:space="preserve">Limites </t>
  </si>
  <si>
    <r>
      <t>OBRA</t>
    </r>
    <r>
      <rPr>
        <sz val="10"/>
        <rFont val="Arial"/>
      </rPr>
      <t xml:space="preserve">: </t>
    </r>
  </si>
  <si>
    <r>
      <t>Contrato</t>
    </r>
    <r>
      <rPr>
        <sz val="10"/>
        <rFont val="Arial"/>
      </rPr>
      <t xml:space="preserve">:    </t>
    </r>
  </si>
  <si>
    <t>RT de Orç.:</t>
  </si>
  <si>
    <t>ART/RRT:</t>
  </si>
  <si>
    <t>(sem desoneração)</t>
  </si>
  <si>
    <t xml:space="preserve">Item Componente do BDI </t>
  </si>
  <si>
    <t>1 Quartil</t>
  </si>
  <si>
    <t>médio</t>
  </si>
  <si>
    <t>3 Quartil</t>
  </si>
  <si>
    <t>Despesas Indiretas e Lucro</t>
  </si>
  <si>
    <t>Garantia + seguro</t>
  </si>
  <si>
    <t xml:space="preserve">Risco </t>
  </si>
  <si>
    <t xml:space="preserve">Administração Central </t>
  </si>
  <si>
    <t>Subtotal I = 1+(( 1+2+3)/100)</t>
  </si>
  <si>
    <t xml:space="preserve">Despesas Financeiras </t>
  </si>
  <si>
    <t>Subtotal II = 1+( 4/100)</t>
  </si>
  <si>
    <t xml:space="preserve">Lucro </t>
  </si>
  <si>
    <t>Subtotal III = 1+( 5/100)</t>
  </si>
  <si>
    <t>Tributos Federais</t>
  </si>
  <si>
    <t>Pis/PASEP</t>
  </si>
  <si>
    <t>IRPJ</t>
  </si>
  <si>
    <t>Não incidente</t>
  </si>
  <si>
    <t>CSLL</t>
  </si>
  <si>
    <t>Tributo Municipal</t>
  </si>
  <si>
    <t>ISS</t>
  </si>
  <si>
    <t>Conforme legislação municipal</t>
  </si>
  <si>
    <t>Subtotal IV = (6+7+8+9+10)/100</t>
  </si>
  <si>
    <t>TOTAL DO BDI SEM A ALIQUOTA DO INSS</t>
  </si>
  <si>
    <t>FÓRMULA</t>
  </si>
  <si>
    <t>Preencher as células das cores:</t>
  </si>
  <si>
    <r>
      <t xml:space="preserve">BDI =   </t>
    </r>
    <r>
      <rPr>
        <b/>
        <u/>
        <sz val="10"/>
        <color indexed="8"/>
        <rFont val="Arial"/>
        <family val="2"/>
      </rPr>
      <t xml:space="preserve"> (1+AC+S+R+G) (1+DF) (1+L)</t>
    </r>
    <r>
      <rPr>
        <b/>
        <sz val="10"/>
        <color indexed="8"/>
        <rFont val="Arial"/>
        <family val="2"/>
      </rPr>
      <t xml:space="preserve">   - 1   </t>
    </r>
  </si>
  <si>
    <t xml:space="preserve"> (1- I )</t>
  </si>
  <si>
    <r>
      <t>Onde:</t>
    </r>
    <r>
      <rPr>
        <sz val="10"/>
        <rFont val="Arial"/>
      </rPr>
      <t xml:space="preserve">
AC: taxa de administração central;
S: taxa de seguros;
R: taxa de riscos;
G: taxa de garantias;
DF: taxa de despesas financeiras;
L: taxa de lucro/remuneração;
I: taxa de incidência de impostos (PIS, COFINS, ISS).
</t>
    </r>
  </si>
  <si>
    <r>
      <t xml:space="preserve">OBS: 1. </t>
    </r>
    <r>
      <rPr>
        <sz val="10"/>
        <rFont val="Arial"/>
      </rPr>
      <t xml:space="preserve"> A tabela acima foi elaborada sem considerar a desoneração sobre a folha de pagamento prevista na Lei n° 12.844/2013. Para análise de orçamentos considerando a contribuição previdenciária sobre a receita bruta deverá ser somada a alíquota de 2% no item impostos. 2. O Tomador apresentará declaração informativa, conforme legislação tributária municipal, a base de cálculo e, sobre esta, a respectiva alíquota do ISS, que será um percentual entre 2% e 5%.</t>
    </r>
  </si>
  <si>
    <t>Tributo Federal</t>
  </si>
  <si>
    <t>Contribuição previdenciária sobre a receita bruta: alíquota de 2% no item impostos</t>
  </si>
  <si>
    <t>TOTAL DO ÍNDICE DO BDI ADOTADO</t>
  </si>
  <si>
    <t xml:space="preserve">Responsável Técnico de Orçamento </t>
  </si>
  <si>
    <t>CREA/CAU:</t>
  </si>
  <si>
    <t>OBS:  Para enquadramento em cada tipo de obra deve-se observar a preponderância dos serviços correlatos no orçamento do empreendimento, ou então, quando for viável tecnicamente, o desmembramento do orçamento em quantos forem os tipos de obra.</t>
  </si>
  <si>
    <t>Para o tipo de obra "Construção de Edifícios" enquadram-se: a construção e reforma de: edifícios, unidades habitacionais, escolas, hospitais, hotéis, restaurantes, armazéns e depósitos, edifícios para uso agropecuário, estações para trens e metropolitanos, estádios esportivos e quadras cobertas, instalações para embarque e desembarque de passageiros (em aeroportos, rodoviárias, portos, etc.), penitenciárias e presídios, a construção de edifícios industriais (fábricas, oficinas, galpões industriais, etc.), conforme classificação 4120-4 do CNAE 2.0. Também enquadram-se pórticos, mirantes e outros edifícios de finalidade turística.</t>
  </si>
  <si>
    <t>COMPOSIÇÃO DO BDI (Acórdão TCU nº 2622/2013) - Fornecimento de Materiais e Equipamentos</t>
  </si>
  <si>
    <t>Enquadra-se como "Fornecimento de Materiais e Equipamentos" especificamente o fornecimento (exclusive instalação, assentamento ou produção) de materiais e equipamentos relevantes de natureza específica, que possam ser fornecidos por empresas com especialidades próprias e diversas, que represente percentual significativo do preço global da obra, que reste comprovada a inviabilidade técnica e econômica de parcelamento do objeto da licitação e que, cabendo à empresa vencedora a simples intermediação entre o fabricante e a administração pública, deve apresentar incidência de taxa de BDI reduzida em relação à taxa aplicável aos demais itens da obra.</t>
  </si>
  <si>
    <t>ANA CAROLINA F R GRANATO</t>
  </si>
  <si>
    <t>ITENS INSERIDOS PELO MUNICÍPIO</t>
  </si>
  <si>
    <t>AGNALDO PERUGINI</t>
  </si>
  <si>
    <t>POUSO ALEGRE, 22 de Abril de 2015</t>
  </si>
  <si>
    <t>DEMOLIÇÃO</t>
  </si>
  <si>
    <t>Março 2015</t>
  </si>
  <si>
    <t>Data Base</t>
  </si>
  <si>
    <t>UN</t>
  </si>
  <si>
    <t>ESQUADRIAS</t>
  </si>
  <si>
    <t>4.4</t>
  </si>
  <si>
    <t>RETIRADA DE FOLHAS DE PORTA DE PASSAGEM OU JANELA</t>
  </si>
  <si>
    <t>LOUÇAS E METAIS</t>
  </si>
  <si>
    <t>4.5</t>
  </si>
  <si>
    <t>AP 04.10.0125 (/)</t>
  </si>
  <si>
    <t>BARRA DE APOIO ANGULAR, EM ACO INOXIDAVEL AISI 304, DIAMETRO DE 1 1/4", INCLUSIVE FIXACAO COM PARAFUSOS INOXIDAVEL E BUCHAS PLASTICAS. FORNECIMENTO.(DESONERADO)</t>
  </si>
  <si>
    <t>2.2</t>
  </si>
  <si>
    <t>4.3</t>
  </si>
  <si>
    <t>ES 29.05.0050 (A)</t>
  </si>
  <si>
    <t>PORTA SANFONADA EM PVC, COR BEGE OU SIMILAR, MEDINDO: (1,00X2,10)M. FORNECIMENTO E INSTALACAO.(DESONERADO)</t>
  </si>
  <si>
    <t>74234/001</t>
  </si>
  <si>
    <t>MICTORIO SIFONADO DE LOUCA BRANCA COM PERTENCES, COM REGISTRO DE PRESSAO 1/2" COM CANOPLA CROMADA ACABAMENTO SIMPLES E CONJUNTO PARA FIXACAO- FORNECIMENTO E INSTALACAO</t>
  </si>
  <si>
    <t>TORNEIRA PARA LAVATORIO PRESSMATIC BENEFIT DE MESA CHROME, CODIGO 00185106, DOCOL OU SIMILAR. FORNECIMENTO.(DESONERADO)</t>
  </si>
  <si>
    <t>AP 04.20.0570 (/)</t>
  </si>
  <si>
    <t>PAPELEIRA COM ROLETE DE PLASTICO, NA COR BRANCA. FORNECIMENTO E COLOCACAO.(DESONERADO)</t>
  </si>
  <si>
    <t>AP 04.05.0300 (/)</t>
  </si>
  <si>
    <t>VENTILADOR DE PAREDE, TIPO COMERCIAL, OSCILANTE, VP20, DIAMETRO DE 20", MOTOR DE 270W, ROTACAO DE 1500RPM, VAZAO DE 280M3/MIN., MONOFASICO DE 110/220V, DA VIVA VENTO OU SIMILAR. FORNECIMENTO.</t>
  </si>
  <si>
    <t>AP 10.35.0150 (/)</t>
  </si>
  <si>
    <t>BARRA DE APOIO PARA PIA OU LAVATORIO (PROTECAO PARA PIA), EM ACO INOXIDAVEL AISI 304, TUBO DE 1 1/4", INCLUSIVE FIXACAO COM PARAFUSOS INOXIDAVEIS E BUCHAS PLASTICAS. FORNECIMENTO.</t>
  </si>
  <si>
    <t>AP 05.10.0134 (/)</t>
  </si>
  <si>
    <t>ES 09.10.0362 (/)</t>
  </si>
  <si>
    <t xml:space="preserve">74086/001 </t>
  </si>
  <si>
    <t>79516/001</t>
  </si>
  <si>
    <t xml:space="preserve"> REMOCAO DE PINTURA A OLEO/ESMALTE SOBRE SUPERFICIE METALICA </t>
  </si>
  <si>
    <t xml:space="preserve">73924/003 </t>
  </si>
  <si>
    <t xml:space="preserve">PINTURA ESMALTE FOSCO, DUAS DEMAOS, SOBRE SUPERFICIE METALICA </t>
  </si>
  <si>
    <t>TRANQUETA DE LATAO CROMADO PARA FECHADURA DE PORTA DE BANHEIRO COM ROSETA DE LATAO CROMADO SEM FECHADURA E MACANETA</t>
  </si>
  <si>
    <t>4.6</t>
  </si>
  <si>
    <t>4.7</t>
  </si>
  <si>
    <t>4.8</t>
  </si>
  <si>
    <t>4.9</t>
  </si>
  <si>
    <t>4.10</t>
  </si>
  <si>
    <t>4.11</t>
  </si>
  <si>
    <t>4.12</t>
  </si>
  <si>
    <t>REFORMA SANITÁRIO DO MERCADO MUNICIPAL</t>
  </si>
  <si>
    <t>ASSENTO ESPECIAL PARA BACIA SANITARIA PARA DEFICIENTE FISICO, COR GELO, LINHA VOGUE PLUS CONFORTO, REFERENCIA AP52, DA DECA OU SIMILAR. FORNECIMENTO.</t>
  </si>
  <si>
    <t>AP 05.07.0100 (/)</t>
  </si>
  <si>
    <t>4.13</t>
  </si>
  <si>
    <t>BARRA DE APOIO PARA CAIXA ACOPLADA EM INOX PARA DEFICIENTE OU IDOSOS, PERMITE A INSTALAÇÃO NA ALTURA ADEQUADA - CÓD.: 53.005</t>
  </si>
  <si>
    <t>BACIA, VASO SANITÁRIO PARA DEFICIENTE FÍSICO COM CAIXA ACOPLADA (NÃO ACOMPANHA ASSENTO SANITÁRIO) CÓD.: 35.008 / 35.009</t>
  </si>
  <si>
    <t>4.14</t>
  </si>
  <si>
    <t>DATA: 22/07/2015</t>
  </si>
  <si>
    <t>ORÇAMENTO REFORMA DE OBRA</t>
  </si>
  <si>
    <t>74209/001</t>
  </si>
  <si>
    <t>PLACA DE OBRA EM CHAPA DE ACO GALVANIZADO</t>
  </si>
  <si>
    <t>DEM-LOU-005</t>
  </si>
  <si>
    <t>REMOÇÃO DE LOUÇAS (LAVATÓRIO, BANHEIRA, PIA, VASO SANITÁRIO,
TANQUE)</t>
  </si>
  <si>
    <t>DEM-MET-005</t>
  </si>
  <si>
    <t xml:space="preserve"> REMOÇÃO DE METAIS COMUNS (CONDUÍTE, SIFÃO, REGISTRO, TORNEIRAS) </t>
  </si>
  <si>
    <t>2.3</t>
  </si>
  <si>
    <t>2.4</t>
  </si>
  <si>
    <t>TRA-CAÇ-015</t>
  </si>
  <si>
    <t>M3</t>
  </si>
  <si>
    <t xml:space="preserve"> TRANSPORTE DE MATERIAL DEMOLIDO EM CAÇAMBA</t>
  </si>
  <si>
    <t>2.5</t>
  </si>
  <si>
    <t>PORTA DE CORRER COMPENSADA, DE (100 X 210 X 3)CM, PENDURADA EM ROLDANAS, CORRENDO DENTRO DO TRILHO OCO, GUIADA POR CANALETA EMBUTIDA NO PISO COM MARCO DE (7 X 3)CM. FORNECIMENTO E INSTALACAO, EXCLUSIVE FORNECIMENTO DE FERRAGENS, DO TRILHO E DAS ROLDANAS.(DESONERADO)</t>
  </si>
  <si>
    <t>VASO SANITÁRIO SIFONADO COM CAIXA ACOPLADA LOUÇA BRANCA -  FORNECIMENTO E INSTALAÇÃO. AF_12/2013_P</t>
  </si>
  <si>
    <t>COTAÇÃO ANEXA</t>
  </si>
  <si>
    <t>LAVATÓRIO LOUÇA BRANCA SUSPENSO, 29,5 X 39CM OU EQUIVALENTE,  FORNECIMENTO E INSTALAÇÃO. AF_12/2013_P</t>
  </si>
  <si>
    <r>
      <t>LIMPEZA LOUCAS E METAIS</t>
    </r>
    <r>
      <rPr>
        <sz val="10"/>
        <color indexed="10"/>
        <rFont val="Arial"/>
        <family val="2"/>
      </rPr>
      <t xml:space="preserve"> ( CUBAS BANHEIRO FEMININO)</t>
    </r>
  </si>
  <si>
    <t>CUBA DE EMBUTIR OVAL EM LOUÇA BRANCA, 35 X 50CM OU EQUIVALENTE - FORNECIMENTO E INSTALAÇÃO. AF_12/2013</t>
  </si>
  <si>
    <t>BAN-GRA-005</t>
  </si>
  <si>
    <t xml:space="preserve">BANCADA EM GRANITO CINZA ANDORINHA E = 3 CM, APOIADA EM
CONSOLE DE METALON 20 X 30 MM
</t>
  </si>
  <si>
    <t>POUSO ALEGRE, 22 DE JULHO DE 2015</t>
  </si>
  <si>
    <t xml:space="preserve">ACE-PAP-020 </t>
  </si>
  <si>
    <t>PORTA PAPEL TOALHA 2 OU 3 DOBRAS, PLÁSTICO MIX</t>
  </si>
  <si>
    <t xml:space="preserve">ACE-SAB-025 </t>
  </si>
  <si>
    <t>PORTA SABÃO LÍQUIDO, PLÁSTICO MIX, BRANCO UN 120,87</t>
  </si>
  <si>
    <t>4.15</t>
  </si>
  <si>
    <t>4.16</t>
  </si>
  <si>
    <t>MERCADO MUNICIPAL</t>
  </si>
  <si>
    <t>REFORMA BANHEIROS MERCADO</t>
  </si>
  <si>
    <t>BDI 23,53%</t>
  </si>
  <si>
    <t>POUSO ALEGRE 22 DE JULHO DE 2015</t>
  </si>
  <si>
    <t>REFORMA BANHEIRO MERCADO</t>
  </si>
  <si>
    <t>POUSO ALEGRE, 25 DE SETEMBRO DE 2015</t>
  </si>
  <si>
    <t>PREFEITO MUNICIPAL DE POUSO ALEGRE</t>
  </si>
</sst>
</file>

<file path=xl/styles.xml><?xml version="1.0" encoding="utf-8"?>
<styleSheet xmlns="http://schemas.openxmlformats.org/spreadsheetml/2006/main">
  <numFmts count="6">
    <numFmt numFmtId="171" formatCode="_(* #,##0.00_);_(* \(#,##0.00\);_(* &quot;-&quot;??_);_(@_)"/>
    <numFmt numFmtId="181" formatCode="d/m/yy;@"/>
    <numFmt numFmtId="185" formatCode="dd/mm/yy;@"/>
    <numFmt numFmtId="188" formatCode="_(* #,##0_);_(* \(#,##0\);_(* &quot;-&quot;??_);_(@_)"/>
    <numFmt numFmtId="196" formatCode="_-* #,##0.00_-;\-* #,##0.00_-;_-* \-??_-;_-@_-"/>
    <numFmt numFmtId="198" formatCode="0.0000"/>
  </numFmts>
  <fonts count="41">
    <font>
      <sz val="10"/>
      <name val="Arial"/>
    </font>
    <font>
      <sz val="10"/>
      <name val="Arial"/>
    </font>
    <font>
      <b/>
      <sz val="12"/>
      <name val="Arial"/>
      <family val="2"/>
    </font>
    <font>
      <sz val="8"/>
      <name val="Arial"/>
      <family val="2"/>
    </font>
    <font>
      <u/>
      <sz val="10"/>
      <color indexed="12"/>
      <name val="Arial"/>
      <family val="2"/>
    </font>
    <font>
      <sz val="9"/>
      <name val="Arial"/>
      <family val="2"/>
    </font>
    <font>
      <sz val="9"/>
      <color indexed="12"/>
      <name val="Arial"/>
      <family val="2"/>
    </font>
    <font>
      <sz val="9"/>
      <name val="Arial"/>
      <family val="2"/>
    </font>
    <font>
      <b/>
      <sz val="10"/>
      <name val="Arial"/>
      <family val="2"/>
    </font>
    <font>
      <b/>
      <sz val="9"/>
      <name val="Arial"/>
      <family val="2"/>
    </font>
    <font>
      <b/>
      <sz val="9"/>
      <name val="Arial"/>
      <family val="2"/>
    </font>
    <font>
      <sz val="8"/>
      <name val="Arial"/>
      <family val="2"/>
    </font>
    <font>
      <b/>
      <sz val="8"/>
      <name val="Arial"/>
      <family val="2"/>
    </font>
    <font>
      <b/>
      <sz val="9"/>
      <color indexed="10"/>
      <name val="Arial"/>
      <family val="2"/>
    </font>
    <font>
      <b/>
      <sz val="9"/>
      <color indexed="12"/>
      <name val="Arial"/>
      <family val="2"/>
    </font>
    <font>
      <b/>
      <sz val="10"/>
      <color indexed="10"/>
      <name val="Arial"/>
      <family val="2"/>
    </font>
    <font>
      <sz val="8"/>
      <color indexed="22"/>
      <name val="Arial"/>
      <family val="2"/>
    </font>
    <font>
      <sz val="8"/>
      <color indexed="12"/>
      <name val="Arial"/>
      <family val="2"/>
    </font>
    <font>
      <b/>
      <sz val="8"/>
      <color indexed="10"/>
      <name val="Arial"/>
      <family val="2"/>
    </font>
    <font>
      <b/>
      <sz val="8"/>
      <name val="Arial"/>
      <family val="2"/>
    </font>
    <font>
      <b/>
      <sz val="12"/>
      <color indexed="10"/>
      <name val="Arial"/>
      <family val="2"/>
    </font>
    <font>
      <b/>
      <sz val="10"/>
      <color indexed="12"/>
      <name val="Arial"/>
      <family val="2"/>
    </font>
    <font>
      <b/>
      <sz val="20"/>
      <color indexed="10"/>
      <name val="Arial"/>
      <family val="2"/>
    </font>
    <font>
      <sz val="10"/>
      <name val="Arial"/>
      <family val="2"/>
    </font>
    <font>
      <b/>
      <i/>
      <sz val="12"/>
      <name val="Arial"/>
      <family val="2"/>
    </font>
    <font>
      <sz val="10"/>
      <color indexed="9"/>
      <name val="Arial"/>
      <family val="2"/>
    </font>
    <font>
      <sz val="9"/>
      <color indexed="8"/>
      <name val="Arial"/>
      <family val="2"/>
    </font>
    <font>
      <sz val="12"/>
      <name val="Swis721 Md BT"/>
      <family val="2"/>
    </font>
    <font>
      <sz val="9"/>
      <color indexed="12"/>
      <name val="Arial"/>
      <family val="2"/>
    </font>
    <font>
      <sz val="9"/>
      <color indexed="22"/>
      <name val="Arial"/>
      <family val="2"/>
    </font>
    <font>
      <sz val="10"/>
      <color indexed="8"/>
      <name val="Arial"/>
      <family val="2"/>
    </font>
    <font>
      <sz val="11"/>
      <color indexed="8"/>
      <name val="Calibri"/>
      <family val="2"/>
    </font>
    <font>
      <b/>
      <sz val="14"/>
      <name val="Arial"/>
      <family val="2"/>
    </font>
    <font>
      <b/>
      <sz val="11"/>
      <name val="Arial"/>
      <family val="2"/>
    </font>
    <font>
      <b/>
      <sz val="15"/>
      <color indexed="56"/>
      <name val="Calibri"/>
      <family val="2"/>
    </font>
    <font>
      <b/>
      <sz val="10"/>
      <color indexed="9"/>
      <name val="Arial"/>
      <family val="2"/>
    </font>
    <font>
      <b/>
      <sz val="10"/>
      <color indexed="8"/>
      <name val="Arial"/>
      <family val="2"/>
    </font>
    <font>
      <b/>
      <u/>
      <sz val="10"/>
      <name val="Arial"/>
      <family val="2"/>
    </font>
    <font>
      <b/>
      <u/>
      <sz val="10"/>
      <color indexed="8"/>
      <name val="Arial"/>
      <family val="2"/>
    </font>
    <font>
      <sz val="10"/>
      <color indexed="10"/>
      <name val="Arial"/>
      <family val="2"/>
    </font>
    <font>
      <sz val="9"/>
      <color rgb="FFFF0000"/>
      <name val="Arial"/>
      <family val="2"/>
    </font>
  </fonts>
  <fills count="2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lightUp"/>
    </fill>
    <fill>
      <patternFill patternType="solid">
        <fgColor indexed="10"/>
        <bgColor indexed="64"/>
      </patternFill>
    </fill>
    <fill>
      <patternFill patternType="solid">
        <fgColor indexed="43"/>
        <bgColor indexed="64"/>
      </patternFill>
    </fill>
    <fill>
      <patternFill patternType="solid">
        <fgColor indexed="9"/>
        <bgColor indexed="64"/>
      </patternFill>
    </fill>
    <fill>
      <patternFill patternType="lightUp">
        <bgColor indexed="26"/>
      </patternFill>
    </fill>
    <fill>
      <patternFill patternType="solid">
        <fgColor indexed="31"/>
        <bgColor indexed="64"/>
      </patternFill>
    </fill>
    <fill>
      <patternFill patternType="solid">
        <fgColor indexed="27"/>
        <bgColor indexed="64"/>
      </patternFill>
    </fill>
    <fill>
      <patternFill patternType="lightUp">
        <bgColor indexed="42"/>
      </patternFill>
    </fill>
    <fill>
      <patternFill patternType="solid">
        <fgColor indexed="41"/>
        <bgColor indexed="64"/>
      </patternFill>
    </fill>
    <fill>
      <patternFill patternType="lightUp">
        <bgColor indexed="27"/>
      </patternFill>
    </fill>
    <fill>
      <patternFill patternType="lightUp">
        <bgColor indexed="43"/>
      </patternFill>
    </fill>
    <fill>
      <patternFill patternType="solid">
        <fgColor indexed="22"/>
        <bgColor indexed="31"/>
      </patternFill>
    </fill>
    <fill>
      <patternFill patternType="solid">
        <fgColor indexed="51"/>
        <bgColor indexed="64"/>
      </patternFill>
    </fill>
    <fill>
      <patternFill patternType="solid">
        <fgColor indexed="13"/>
        <bgColor indexed="64"/>
      </patternFill>
    </fill>
    <fill>
      <patternFill patternType="solid">
        <fgColor indexed="34"/>
        <bgColor indexed="64"/>
      </patternFill>
    </fill>
    <fill>
      <patternFill patternType="solid">
        <fgColor theme="1" tint="0.499984740745262"/>
        <bgColor indexed="31"/>
      </patternFill>
    </fill>
    <fill>
      <patternFill patternType="solid">
        <fgColor theme="3" tint="0.79998168889431442"/>
        <bgColor indexed="64"/>
      </patternFill>
    </fill>
    <fill>
      <patternFill patternType="solid">
        <fgColor theme="0"/>
        <bgColor indexed="64"/>
      </patternFill>
    </fill>
    <fill>
      <patternFill patternType="solid">
        <fgColor theme="0"/>
        <bgColor indexed="31"/>
      </patternFill>
    </fill>
    <fill>
      <patternFill patternType="solid">
        <fgColor rgb="FFFFFF00"/>
        <bgColor indexed="31"/>
      </patternFill>
    </fill>
    <fill>
      <patternFill patternType="solid">
        <fgColor rgb="FFFFFF00"/>
        <bgColor indexed="64"/>
      </patternFill>
    </fill>
  </fills>
  <borders count="139">
    <border>
      <left/>
      <right/>
      <top/>
      <bottom/>
      <diagonal/>
    </border>
    <border>
      <left style="thin">
        <color indexed="64"/>
      </left>
      <right style="thin">
        <color indexed="64"/>
      </right>
      <top style="hair">
        <color indexed="64"/>
      </top>
      <bottom style="hair">
        <color indexed="64"/>
      </bottom>
      <diagonal/>
    </border>
    <border>
      <left/>
      <right/>
      <top/>
      <bottom style="thick">
        <color indexed="62"/>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thin">
        <color indexed="64"/>
      </bottom>
      <diagonal/>
    </border>
    <border>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hair">
        <color indexed="8"/>
      </left>
      <right style="thin">
        <color indexed="64"/>
      </right>
      <top style="thin">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hair">
        <color indexed="8"/>
      </right>
      <top style="thin">
        <color indexed="8"/>
      </top>
      <bottom style="hair">
        <color indexed="8"/>
      </bottom>
      <diagonal/>
    </border>
    <border>
      <left style="thin">
        <color indexed="64"/>
      </left>
      <right style="hair">
        <color indexed="8"/>
      </right>
      <top style="hair">
        <color indexed="8"/>
      </top>
      <bottom style="hair">
        <color indexed="8"/>
      </bottom>
      <diagonal/>
    </border>
    <border>
      <left style="thin">
        <color indexed="64"/>
      </left>
      <right/>
      <top style="hair">
        <color indexed="8"/>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64"/>
      </right>
      <top style="hair">
        <color indexed="8"/>
      </top>
      <bottom/>
      <diagonal/>
    </border>
    <border>
      <left style="hair">
        <color indexed="8"/>
      </left>
      <right style="thin">
        <color indexed="64"/>
      </right>
      <top/>
      <bottom style="hair">
        <color indexed="8"/>
      </bottom>
      <diagonal/>
    </border>
    <border>
      <left style="thin">
        <color indexed="64"/>
      </left>
      <right style="hair">
        <color indexed="8"/>
      </right>
      <top/>
      <bottom style="hair">
        <color indexed="8"/>
      </bottom>
      <diagonal/>
    </border>
    <border>
      <left style="hair">
        <color indexed="8"/>
      </left>
      <right/>
      <top/>
      <bottom style="hair">
        <color indexed="8"/>
      </bottom>
      <diagonal/>
    </border>
    <border>
      <left style="hair">
        <color indexed="8"/>
      </left>
      <right style="hair">
        <color indexed="8"/>
      </right>
      <top/>
      <bottom/>
      <diagonal/>
    </border>
    <border>
      <left style="hair">
        <color indexed="8"/>
      </left>
      <right/>
      <top style="hair">
        <color indexed="8"/>
      </top>
      <bottom/>
      <diagonal/>
    </border>
    <border>
      <left style="hair">
        <color indexed="64"/>
      </left>
      <right style="hair">
        <color indexed="8"/>
      </right>
      <top style="hair">
        <color indexed="8"/>
      </top>
      <bottom style="hair">
        <color indexed="8"/>
      </bottom>
      <diagonal/>
    </border>
    <border>
      <left style="hair">
        <color indexed="64"/>
      </left>
      <right style="hair">
        <color indexed="64"/>
      </right>
      <top style="hair">
        <color indexed="64"/>
      </top>
      <bottom/>
      <diagonal/>
    </border>
    <border>
      <left/>
      <right/>
      <top style="hair">
        <color indexed="8"/>
      </top>
      <bottom/>
      <diagonal/>
    </border>
    <border>
      <left style="thin">
        <color indexed="64"/>
      </left>
      <right/>
      <top style="hair">
        <color indexed="8"/>
      </top>
      <bottom style="hair">
        <color indexed="8"/>
      </bottom>
      <diagonal/>
    </border>
    <border>
      <left style="hair">
        <color indexed="8"/>
      </left>
      <right style="hair">
        <color indexed="64"/>
      </right>
      <top style="hair">
        <color indexed="8"/>
      </top>
      <bottom style="hair">
        <color indexed="8"/>
      </bottom>
      <diagonal/>
    </border>
    <border>
      <left/>
      <right style="hair">
        <color indexed="8"/>
      </right>
      <top/>
      <bottom style="hair">
        <color indexed="8"/>
      </bottom>
      <diagonal/>
    </border>
    <border>
      <left style="hair">
        <color indexed="64"/>
      </left>
      <right style="thin">
        <color indexed="64"/>
      </right>
      <top style="hair">
        <color indexed="8"/>
      </top>
      <bottom style="hair">
        <color indexed="8"/>
      </bottom>
      <diagonal/>
    </border>
    <border>
      <left/>
      <right/>
      <top/>
      <bottom style="hair">
        <color indexed="8"/>
      </bottom>
      <diagonal/>
    </border>
    <border>
      <left style="hair">
        <color indexed="8"/>
      </left>
      <right style="hair">
        <color indexed="64"/>
      </right>
      <top style="hair">
        <color indexed="8"/>
      </top>
      <bottom/>
      <diagonal/>
    </border>
    <border>
      <left/>
      <right style="hair">
        <color indexed="8"/>
      </right>
      <top/>
      <bottom/>
      <diagonal/>
    </border>
    <border>
      <left style="thin">
        <color indexed="64"/>
      </left>
      <right/>
      <top style="thin">
        <color indexed="8"/>
      </top>
      <bottom/>
      <diagonal/>
    </border>
    <border>
      <left style="thin">
        <color indexed="64"/>
      </left>
      <right/>
      <top/>
      <bottom style="thin">
        <color indexed="8"/>
      </bottom>
      <diagonal/>
    </border>
    <border>
      <left style="hair">
        <color indexed="8"/>
      </left>
      <right style="thin">
        <color indexed="64"/>
      </right>
      <top style="hair">
        <color indexed="8"/>
      </top>
      <bottom style="thin">
        <color indexed="64"/>
      </bottom>
      <diagonal/>
    </border>
    <border>
      <left/>
      <right/>
      <top style="thin">
        <color indexed="8"/>
      </top>
      <bottom/>
      <diagonal/>
    </border>
    <border>
      <left/>
      <right style="thin">
        <color indexed="64"/>
      </right>
      <top style="thin">
        <color indexed="8"/>
      </top>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s>
  <cellStyleXfs count="15">
    <xf numFmtId="0" fontId="0" fillId="0" borderId="0"/>
    <xf numFmtId="0" fontId="31" fillId="0" borderId="0"/>
    <xf numFmtId="0" fontId="4" fillId="0" borderId="0" applyNumberFormat="0" applyFill="0" applyBorder="0" applyAlignment="0" applyProtection="0">
      <alignment vertical="top"/>
      <protection locked="0"/>
    </xf>
    <xf numFmtId="4" fontId="23" fillId="0" borderId="1">
      <alignment vertical="justify"/>
    </xf>
    <xf numFmtId="0" fontId="31" fillId="0" borderId="0"/>
    <xf numFmtId="0" fontId="30" fillId="0" borderId="0" applyBorder="0" applyProtection="0"/>
    <xf numFmtId="0" fontId="23" fillId="0" borderId="0"/>
    <xf numFmtId="9" fontId="1" fillId="0" borderId="0" applyFont="0" applyFill="0" applyBorder="0" applyAlignment="0" applyProtection="0"/>
    <xf numFmtId="9" fontId="31" fillId="0" borderId="0" applyFill="0" applyBorder="0" applyAlignment="0" applyProtection="0"/>
    <xf numFmtId="171" fontId="1" fillId="0" borderId="0" applyFont="0" applyFill="0" applyBorder="0" applyAlignment="0" applyProtection="0"/>
    <xf numFmtId="196" fontId="31" fillId="0" borderId="0" applyFill="0" applyBorder="0" applyAlignment="0" applyProtection="0"/>
    <xf numFmtId="171" fontId="23" fillId="0" borderId="0" applyFont="0" applyFill="0" applyBorder="0" applyAlignment="0" applyProtection="0"/>
    <xf numFmtId="171" fontId="23" fillId="0" borderId="0" applyFont="0" applyFill="0" applyBorder="0" applyAlignment="0" applyProtection="0"/>
    <xf numFmtId="0" fontId="34" fillId="0" borderId="2" applyNumberFormat="0" applyFill="0" applyAlignment="0" applyProtection="0"/>
    <xf numFmtId="171" fontId="23" fillId="0" borderId="0" applyFont="0" applyFill="0" applyBorder="0" applyAlignment="0" applyProtection="0"/>
  </cellStyleXfs>
  <cellXfs count="839">
    <xf numFmtId="0" fontId="0" fillId="0" borderId="0" xfId="0"/>
    <xf numFmtId="0" fontId="0" fillId="0" borderId="0" xfId="0" applyAlignment="1">
      <alignment vertical="center"/>
    </xf>
    <xf numFmtId="0" fontId="3" fillId="0" borderId="0" xfId="0" applyFont="1" applyAlignment="1">
      <alignment horizontal="left" vertical="center"/>
    </xf>
    <xf numFmtId="0" fontId="0" fillId="0" borderId="0" xfId="0"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0" fillId="0" borderId="0" xfId="0" applyBorder="1" applyAlignment="1">
      <alignmen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7" fillId="0" borderId="3" xfId="0" applyFont="1" applyBorder="1" applyAlignment="1">
      <alignment horizontal="left" vertical="center"/>
    </xf>
    <xf numFmtId="0" fontId="9" fillId="0" borderId="0" xfId="0" applyFont="1" applyBorder="1" applyAlignment="1">
      <alignment horizontal="center" vertical="center"/>
    </xf>
    <xf numFmtId="0" fontId="0" fillId="0" borderId="4" xfId="0"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5" fillId="0" borderId="0" xfId="0" applyFont="1" applyFill="1" applyBorder="1" applyAlignment="1">
      <alignment vertical="center"/>
    </xf>
    <xf numFmtId="0" fontId="5" fillId="0" borderId="0" xfId="0" applyFont="1" applyAlignment="1" applyProtection="1">
      <alignment vertical="center"/>
    </xf>
    <xf numFmtId="0" fontId="5" fillId="0" borderId="3" xfId="0" applyFont="1" applyBorder="1" applyAlignment="1" applyProtection="1">
      <alignment vertical="center"/>
    </xf>
    <xf numFmtId="0" fontId="5" fillId="0" borderId="0" xfId="0" applyFont="1" applyBorder="1" applyAlignment="1" applyProtection="1">
      <alignment vertical="center"/>
    </xf>
    <xf numFmtId="0" fontId="5" fillId="0" borderId="4" xfId="0" applyFont="1" applyBorder="1" applyAlignment="1" applyProtection="1">
      <alignment vertical="center"/>
    </xf>
    <xf numFmtId="0" fontId="0" fillId="0" borderId="0" xfId="0" applyBorder="1"/>
    <xf numFmtId="171" fontId="5" fillId="2" borderId="5" xfId="9" applyFont="1" applyFill="1" applyBorder="1" applyAlignment="1" applyProtection="1">
      <alignment horizontal="right" vertical="center"/>
      <protection locked="0"/>
    </xf>
    <xf numFmtId="0" fontId="0" fillId="0" borderId="0" xfId="0" applyFill="1" applyBorder="1"/>
    <xf numFmtId="0" fontId="5" fillId="0" borderId="0" xfId="0" applyFont="1" applyBorder="1" applyAlignment="1">
      <alignment horizontal="left" vertical="center"/>
    </xf>
    <xf numFmtId="0" fontId="5" fillId="0" borderId="0" xfId="0" applyFont="1" applyBorder="1" applyAlignment="1">
      <alignment vertical="center"/>
    </xf>
    <xf numFmtId="0" fontId="5" fillId="3" borderId="0" xfId="0" applyFont="1" applyFill="1" applyBorder="1" applyAlignment="1">
      <alignment horizontal="center" vertical="center"/>
    </xf>
    <xf numFmtId="171" fontId="13" fillId="0" borderId="0" xfId="9" applyFont="1" applyFill="1" applyBorder="1" applyAlignment="1">
      <alignment horizontal="right" vertical="center"/>
    </xf>
    <xf numFmtId="0" fontId="14" fillId="4" borderId="6" xfId="0" applyFont="1" applyFill="1" applyBorder="1" applyAlignment="1" applyProtection="1">
      <alignment horizontal="left" vertical="center"/>
    </xf>
    <xf numFmtId="0" fontId="0" fillId="0" borderId="0" xfId="0" applyAlignment="1" applyProtection="1">
      <alignment vertical="center"/>
    </xf>
    <xf numFmtId="0" fontId="3" fillId="0" borderId="0" xfId="0" applyFont="1" applyAlignment="1" applyProtection="1">
      <alignment vertical="center"/>
    </xf>
    <xf numFmtId="0" fontId="0" fillId="0" borderId="0" xfId="0" applyAlignment="1" applyProtection="1">
      <alignment horizontal="center" vertical="center"/>
    </xf>
    <xf numFmtId="0" fontId="2" fillId="0" borderId="0" xfId="0" applyFont="1" applyAlignment="1" applyProtection="1">
      <alignment horizontal="centerContinuous" vertical="center"/>
    </xf>
    <xf numFmtId="0" fontId="19" fillId="0" borderId="0" xfId="0" applyFont="1" applyAlignment="1" applyProtection="1">
      <alignment horizontal="centerContinuous" vertical="center"/>
    </xf>
    <xf numFmtId="0" fontId="8" fillId="0" borderId="0" xfId="0" applyFont="1" applyAlignment="1" applyProtection="1">
      <alignment horizontal="center" vertical="center"/>
    </xf>
    <xf numFmtId="0" fontId="5" fillId="0" borderId="3" xfId="0" applyFont="1" applyBorder="1" applyAlignment="1" applyProtection="1">
      <alignment horizontal="left" vertical="center"/>
    </xf>
    <xf numFmtId="0" fontId="9"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19" fillId="0" borderId="0" xfId="0" applyFont="1" applyAlignment="1" applyProtection="1">
      <alignment horizontal="center" vertical="center"/>
    </xf>
    <xf numFmtId="0" fontId="0" fillId="0" borderId="0" xfId="0" applyBorder="1" applyAlignment="1" applyProtection="1">
      <alignment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1" fontId="16"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171" fontId="13" fillId="0" borderId="0" xfId="9" applyFont="1" applyFill="1" applyBorder="1" applyAlignment="1" applyProtection="1">
      <alignment horizontal="right" vertical="center"/>
    </xf>
    <xf numFmtId="0" fontId="0" fillId="0" borderId="0" xfId="0" applyFill="1" applyBorder="1" applyAlignment="1" applyProtection="1">
      <alignment horizontal="center" vertical="center"/>
    </xf>
    <xf numFmtId="0" fontId="0" fillId="0" borderId="0" xfId="0" applyFill="1" applyAlignment="1" applyProtection="1">
      <alignment vertical="center"/>
    </xf>
    <xf numFmtId="0" fontId="3" fillId="0" borderId="0" xfId="0" applyFont="1" applyAlignment="1" applyProtection="1">
      <alignment horizontal="left" vertical="center"/>
    </xf>
    <xf numFmtId="0" fontId="15"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20" fillId="0" borderId="0" xfId="0" applyFont="1" applyFill="1" applyBorder="1" applyAlignment="1" applyProtection="1">
      <alignment vertical="center"/>
    </xf>
    <xf numFmtId="14" fontId="0" fillId="0" borderId="0" xfId="0" applyNumberForma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7" fillId="0" borderId="3"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5" fillId="3" borderId="6" xfId="0" applyFont="1" applyFill="1" applyBorder="1" applyAlignment="1" applyProtection="1">
      <alignment horizontal="center" vertical="center"/>
    </xf>
    <xf numFmtId="0" fontId="2" fillId="0" borderId="0" xfId="0" applyFont="1" applyAlignment="1" applyProtection="1">
      <alignment horizontal="left" vertical="center"/>
    </xf>
    <xf numFmtId="171" fontId="3" fillId="2" borderId="5" xfId="9" applyFont="1" applyFill="1" applyBorder="1" applyAlignment="1" applyProtection="1">
      <alignment horizontal="right" vertical="center"/>
      <protection locked="0"/>
    </xf>
    <xf numFmtId="0" fontId="5" fillId="3" borderId="9"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2" fillId="0" borderId="0" xfId="0" applyFont="1" applyAlignment="1">
      <alignment horizontal="center" vertical="center"/>
    </xf>
    <xf numFmtId="0" fontId="5" fillId="3" borderId="12"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3" fillId="3" borderId="11" xfId="0" quotePrefix="1"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5" fillId="3" borderId="16"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22" fillId="0" borderId="0" xfId="0" applyFont="1" applyAlignment="1" applyProtection="1">
      <alignment vertical="center"/>
    </xf>
    <xf numFmtId="171" fontId="5" fillId="0" borderId="18" xfId="9" applyFont="1" applyFill="1" applyBorder="1" applyAlignment="1" applyProtection="1">
      <alignment horizontal="right" vertical="center"/>
      <protection locked="0"/>
    </xf>
    <xf numFmtId="0" fontId="9" fillId="4" borderId="19" xfId="0" applyFont="1" applyFill="1" applyBorder="1" applyAlignment="1" applyProtection="1">
      <alignment horizontal="center" vertical="center"/>
    </xf>
    <xf numFmtId="171" fontId="3" fillId="0" borderId="20" xfId="9" applyFont="1" applyFill="1" applyBorder="1" applyAlignment="1" applyProtection="1">
      <alignment horizontal="right" vertical="center"/>
      <protection locked="0"/>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left" vertical="center"/>
    </xf>
    <xf numFmtId="171" fontId="5" fillId="0" borderId="9" xfId="9" applyFont="1" applyFill="1" applyBorder="1" applyAlignment="1" applyProtection="1">
      <alignment horizontal="right" vertical="center"/>
    </xf>
    <xf numFmtId="2" fontId="3" fillId="0" borderId="9" xfId="7" applyNumberFormat="1" applyFont="1" applyFill="1" applyBorder="1" applyAlignment="1" applyProtection="1">
      <alignment horizontal="right" vertical="center"/>
    </xf>
    <xf numFmtId="1" fontId="19" fillId="0" borderId="9" xfId="7" applyNumberFormat="1" applyFont="1" applyFill="1" applyBorder="1" applyAlignment="1" applyProtection="1">
      <alignment horizontal="center" vertical="center"/>
    </xf>
    <xf numFmtId="171" fontId="3" fillId="0" borderId="9" xfId="9" applyFont="1" applyFill="1" applyBorder="1" applyAlignment="1" applyProtection="1">
      <alignment horizontal="right" vertical="center"/>
    </xf>
    <xf numFmtId="2" fontId="3" fillId="5" borderId="21" xfId="7" applyNumberFormat="1" applyFont="1" applyFill="1" applyBorder="1" applyAlignment="1" applyProtection="1">
      <alignment horizontal="right" vertical="center"/>
    </xf>
    <xf numFmtId="2" fontId="3" fillId="3" borderId="22" xfId="7" applyNumberFormat="1" applyFont="1" applyFill="1" applyBorder="1" applyAlignment="1" applyProtection="1">
      <alignment horizontal="right" vertical="center"/>
    </xf>
    <xf numFmtId="2" fontId="3" fillId="3" borderId="14" xfId="7" applyNumberFormat="1" applyFont="1" applyFill="1" applyBorder="1" applyAlignment="1" applyProtection="1">
      <alignment horizontal="right" vertical="center"/>
    </xf>
    <xf numFmtId="0" fontId="3" fillId="6" borderId="9" xfId="0" applyFont="1" applyFill="1" applyBorder="1" applyAlignment="1" applyProtection="1">
      <alignment horizontal="left" vertical="center"/>
    </xf>
    <xf numFmtId="0" fontId="14" fillId="0" borderId="6"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Alignment="1" applyProtection="1"/>
    <xf numFmtId="0" fontId="12" fillId="3" borderId="8" xfId="0" quotePrefix="1" applyFont="1" applyFill="1" applyBorder="1" applyAlignment="1" applyProtection="1">
      <alignment horizontal="center" vertical="center" wrapText="1"/>
    </xf>
    <xf numFmtId="0" fontId="10" fillId="3" borderId="22" xfId="0" applyFont="1" applyFill="1" applyBorder="1" applyAlignment="1" applyProtection="1">
      <alignment horizontal="right" vertical="center"/>
    </xf>
    <xf numFmtId="0" fontId="10" fillId="3" borderId="14" xfId="0" applyFont="1" applyFill="1" applyBorder="1" applyAlignment="1" applyProtection="1">
      <alignment horizontal="right" vertical="center"/>
    </xf>
    <xf numFmtId="0" fontId="10" fillId="3" borderId="12" xfId="0" applyFont="1" applyFill="1" applyBorder="1" applyAlignment="1" applyProtection="1">
      <alignment horizontal="left" vertical="center"/>
    </xf>
    <xf numFmtId="0" fontId="10" fillId="0" borderId="22" xfId="0" applyFont="1" applyFill="1" applyBorder="1" applyAlignment="1" applyProtection="1">
      <alignment horizontal="right" vertical="center"/>
    </xf>
    <xf numFmtId="0" fontId="5" fillId="0" borderId="14" xfId="0" applyFont="1" applyFill="1" applyBorder="1" applyAlignment="1" applyProtection="1">
      <alignment horizontal="center" vertical="center"/>
    </xf>
    <xf numFmtId="0" fontId="10" fillId="0" borderId="12" xfId="0" applyFont="1" applyFill="1" applyBorder="1" applyAlignment="1" applyProtection="1">
      <alignment horizontal="left" vertical="center"/>
    </xf>
    <xf numFmtId="0" fontId="5" fillId="0" borderId="8" xfId="0" applyFont="1" applyFill="1" applyBorder="1" applyAlignment="1" applyProtection="1">
      <alignment horizontal="center" vertical="center"/>
    </xf>
    <xf numFmtId="171" fontId="3" fillId="0" borderId="5" xfId="9" applyFont="1" applyFill="1" applyBorder="1" applyAlignment="1" applyProtection="1">
      <alignment horizontal="right" vertical="center"/>
      <protection locked="0"/>
    </xf>
    <xf numFmtId="171" fontId="17" fillId="0" borderId="5" xfId="9" applyFont="1" applyFill="1" applyBorder="1" applyAlignment="1" applyProtection="1">
      <alignment horizontal="right" vertical="center"/>
    </xf>
    <xf numFmtId="0" fontId="5" fillId="0" borderId="0" xfId="0" applyFont="1" applyFill="1" applyBorder="1" applyAlignment="1" applyProtection="1">
      <alignment horizontal="left" vertical="center"/>
    </xf>
    <xf numFmtId="171" fontId="3" fillId="2" borderId="23" xfId="9" applyFont="1" applyFill="1" applyBorder="1" applyAlignment="1" applyProtection="1">
      <alignment horizontal="right" vertical="center"/>
      <protection locked="0"/>
    </xf>
    <xf numFmtId="171" fontId="3" fillId="0" borderId="23" xfId="9" applyFont="1" applyFill="1" applyBorder="1" applyAlignment="1" applyProtection="1">
      <alignment horizontal="right" vertical="center"/>
      <protection locked="0"/>
    </xf>
    <xf numFmtId="171" fontId="17" fillId="0" borderId="24" xfId="9" applyFont="1" applyFill="1" applyBorder="1" applyAlignment="1" applyProtection="1">
      <alignment horizontal="right" vertical="center"/>
    </xf>
    <xf numFmtId="0" fontId="24" fillId="0" borderId="0" xfId="0" applyFont="1" applyAlignment="1" applyProtection="1">
      <alignment horizontal="left" vertical="center"/>
    </xf>
    <xf numFmtId="0" fontId="0" fillId="0" borderId="4" xfId="0" applyBorder="1" applyAlignment="1" applyProtection="1">
      <alignment vertical="center"/>
    </xf>
    <xf numFmtId="0" fontId="0" fillId="0" borderId="6" xfId="0" applyFill="1" applyBorder="1"/>
    <xf numFmtId="0" fontId="0" fillId="0" borderId="3" xfId="0" applyBorder="1" applyAlignment="1" applyProtection="1">
      <alignment vertical="center"/>
    </xf>
    <xf numFmtId="0" fontId="14" fillId="0" borderId="0" xfId="0" applyFont="1" applyFill="1" applyBorder="1" applyAlignment="1" applyProtection="1">
      <alignment horizontal="left" vertical="center"/>
    </xf>
    <xf numFmtId="181" fontId="8" fillId="4" borderId="11" xfId="0" applyNumberFormat="1" applyFont="1" applyFill="1" applyBorder="1" applyAlignment="1" applyProtection="1">
      <alignment horizontal="center" vertical="center"/>
    </xf>
    <xf numFmtId="181" fontId="8" fillId="4" borderId="7" xfId="0" applyNumberFormat="1" applyFont="1" applyFill="1" applyBorder="1" applyAlignment="1" applyProtection="1">
      <alignment horizontal="center" vertical="center"/>
    </xf>
    <xf numFmtId="0" fontId="0" fillId="4" borderId="6" xfId="0" applyFill="1" applyBorder="1" applyProtection="1"/>
    <xf numFmtId="0" fontId="5" fillId="3" borderId="23"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1" fontId="8" fillId="7" borderId="11" xfId="0" applyNumberFormat="1" applyFont="1" applyFill="1" applyBorder="1" applyAlignment="1" applyProtection="1">
      <alignment horizontal="center" vertical="center"/>
      <protection locked="0"/>
    </xf>
    <xf numFmtId="0" fontId="14" fillId="7" borderId="11" xfId="0" applyFont="1" applyFill="1" applyBorder="1" applyAlignment="1" applyProtection="1">
      <alignment horizontal="left" vertical="center"/>
    </xf>
    <xf numFmtId="0" fontId="23" fillId="0" borderId="0" xfId="0" applyFont="1" applyBorder="1" applyAlignment="1" applyProtection="1">
      <alignment horizontal="left" vertical="center"/>
    </xf>
    <xf numFmtId="0" fontId="10" fillId="0" borderId="0" xfId="0" applyFont="1" applyFill="1" applyBorder="1" applyAlignment="1" applyProtection="1">
      <alignment horizontal="left" vertical="center"/>
    </xf>
    <xf numFmtId="14" fontId="10"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vertical="center"/>
    </xf>
    <xf numFmtId="14" fontId="8" fillId="0" borderId="0" xfId="0" applyNumberFormat="1" applyFont="1" applyFill="1" applyBorder="1" applyAlignment="1" applyProtection="1">
      <alignment horizontal="center" vertical="center"/>
    </xf>
    <xf numFmtId="0" fontId="3" fillId="0" borderId="6" xfId="0" applyFont="1" applyBorder="1" applyAlignment="1" applyProtection="1">
      <alignment vertical="center"/>
    </xf>
    <xf numFmtId="1" fontId="8" fillId="4" borderId="8" xfId="0" applyNumberFormat="1"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xf>
    <xf numFmtId="0" fontId="3" fillId="3" borderId="11" xfId="0" quotePrefix="1" applyFont="1" applyFill="1" applyBorder="1" applyAlignment="1" applyProtection="1">
      <alignment horizontal="center" vertical="center" wrapText="1"/>
    </xf>
    <xf numFmtId="0" fontId="3" fillId="6" borderId="9"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14" xfId="0" applyFont="1" applyFill="1" applyBorder="1" applyAlignment="1" applyProtection="1">
      <alignment horizontal="left" vertical="center"/>
    </xf>
    <xf numFmtId="0" fontId="10" fillId="3" borderId="14" xfId="0" applyFont="1" applyFill="1" applyBorder="1" applyAlignment="1" applyProtection="1">
      <alignment horizontal="center" vertical="center"/>
    </xf>
    <xf numFmtId="0" fontId="10" fillId="2" borderId="6"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xf>
    <xf numFmtId="0" fontId="8" fillId="0" borderId="0" xfId="0" applyFont="1" applyFill="1" applyBorder="1" applyAlignment="1">
      <alignment horizontal="center" vertical="center"/>
    </xf>
    <xf numFmtId="181" fontId="8" fillId="4" borderId="7" xfId="0" applyNumberFormat="1" applyFont="1" applyFill="1" applyBorder="1" applyAlignment="1" applyProtection="1">
      <alignment horizontal="left" vertical="center"/>
    </xf>
    <xf numFmtId="0" fontId="0" fillId="0" borderId="6" xfId="0" applyBorder="1" applyAlignment="1">
      <alignment vertical="center"/>
    </xf>
    <xf numFmtId="0" fontId="0" fillId="0" borderId="11" xfId="0" applyBorder="1" applyAlignment="1">
      <alignment vertical="center"/>
    </xf>
    <xf numFmtId="0" fontId="23" fillId="0" borderId="0" xfId="0" applyFont="1" applyFill="1" applyBorder="1" applyAlignment="1" applyProtection="1">
      <alignment horizontal="left" vertical="center"/>
    </xf>
    <xf numFmtId="0" fontId="3" fillId="2" borderId="0" xfId="0" applyFont="1" applyFill="1" applyAlignment="1" applyProtection="1">
      <alignment horizontal="left" vertical="center"/>
      <protection locked="0"/>
    </xf>
    <xf numFmtId="0" fontId="0" fillId="2" borderId="6" xfId="0" applyFill="1" applyBorder="1"/>
    <xf numFmtId="0" fontId="8" fillId="7" borderId="5" xfId="0" applyFont="1" applyFill="1" applyBorder="1" applyAlignment="1" applyProtection="1">
      <alignment horizontal="center" vertical="center"/>
      <protection locked="0"/>
    </xf>
    <xf numFmtId="0" fontId="0" fillId="0" borderId="3" xfId="0" applyBorder="1" applyAlignment="1">
      <alignment vertical="center"/>
    </xf>
    <xf numFmtId="0" fontId="0" fillId="0" borderId="7" xfId="0" applyBorder="1" applyAlignment="1">
      <alignment vertical="center"/>
    </xf>
    <xf numFmtId="0" fontId="5" fillId="8" borderId="8" xfId="0" applyFont="1" applyFill="1" applyBorder="1" applyAlignment="1">
      <alignment horizontal="center" vertical="center"/>
    </xf>
    <xf numFmtId="0" fontId="5" fillId="0" borderId="0" xfId="0" applyFont="1" applyFill="1" applyBorder="1" applyAlignment="1">
      <alignment horizontal="center" vertical="center"/>
    </xf>
    <xf numFmtId="185" fontId="8" fillId="2" borderId="7" xfId="0" applyNumberFormat="1" applyFont="1" applyFill="1" applyBorder="1" applyAlignment="1" applyProtection="1">
      <alignment horizontal="left" vertical="center"/>
      <protection locked="0"/>
    </xf>
    <xf numFmtId="185" fontId="8" fillId="7" borderId="7" xfId="0" applyNumberFormat="1" applyFont="1" applyFill="1" applyBorder="1" applyAlignment="1" applyProtection="1">
      <alignment horizontal="center" vertical="center"/>
      <protection locked="0"/>
    </xf>
    <xf numFmtId="171" fontId="5" fillId="9" borderId="0" xfId="9" applyFont="1" applyFill="1" applyBorder="1" applyAlignment="1" applyProtection="1">
      <alignment horizontal="right" vertical="center"/>
    </xf>
    <xf numFmtId="2" fontId="3" fillId="9" borderId="0" xfId="7" applyNumberFormat="1" applyFont="1" applyFill="1" applyBorder="1" applyAlignment="1" applyProtection="1">
      <alignment horizontal="right" vertical="center"/>
    </xf>
    <xf numFmtId="1" fontId="19" fillId="9" borderId="0" xfId="7" applyNumberFormat="1" applyFont="1" applyFill="1" applyBorder="1" applyAlignment="1" applyProtection="1">
      <alignment horizontal="center" vertical="center"/>
    </xf>
    <xf numFmtId="0" fontId="5" fillId="2" borderId="5" xfId="0" applyFont="1" applyFill="1" applyBorder="1" applyAlignment="1" applyProtection="1">
      <alignment horizontal="left" vertical="center"/>
    </xf>
    <xf numFmtId="0" fontId="10" fillId="4" borderId="0" xfId="0" applyFont="1" applyFill="1" applyBorder="1" applyAlignment="1" applyProtection="1">
      <alignment horizontal="right" vertical="center"/>
    </xf>
    <xf numFmtId="0" fontId="5" fillId="2" borderId="25" xfId="0" applyFont="1" applyFill="1" applyBorder="1" applyAlignment="1" applyProtection="1">
      <alignment horizontal="center" vertical="center"/>
    </xf>
    <xf numFmtId="0" fontId="5" fillId="4" borderId="25" xfId="0" applyFont="1" applyFill="1" applyBorder="1" applyAlignment="1" applyProtection="1">
      <alignment horizontal="left" vertical="center"/>
    </xf>
    <xf numFmtId="10" fontId="3" fillId="9" borderId="17" xfId="7" applyNumberFormat="1" applyFont="1" applyFill="1" applyBorder="1" applyAlignment="1" applyProtection="1">
      <alignment horizontal="right" vertical="center"/>
    </xf>
    <xf numFmtId="10" fontId="3" fillId="9" borderId="17" xfId="9" applyNumberFormat="1" applyFont="1" applyFill="1" applyBorder="1" applyAlignment="1" applyProtection="1">
      <alignment horizontal="right" vertical="center"/>
    </xf>
    <xf numFmtId="10" fontId="3" fillId="9" borderId="12" xfId="7" applyNumberFormat="1" applyFont="1" applyFill="1" applyBorder="1" applyAlignment="1" applyProtection="1">
      <alignment horizontal="right" vertical="center"/>
    </xf>
    <xf numFmtId="0" fontId="3" fillId="0" borderId="8" xfId="0" applyFont="1" applyFill="1" applyBorder="1" applyAlignment="1">
      <alignment horizontal="center" vertical="center"/>
    </xf>
    <xf numFmtId="0" fontId="11" fillId="0" borderId="8" xfId="0" applyFont="1" applyFill="1" applyBorder="1" applyAlignment="1">
      <alignment horizontal="center" vertical="center"/>
    </xf>
    <xf numFmtId="171" fontId="13" fillId="0" borderId="9" xfId="9" applyFont="1" applyFill="1" applyBorder="1" applyAlignment="1" applyProtection="1">
      <alignment horizontal="right" vertical="center"/>
    </xf>
    <xf numFmtId="0" fontId="5" fillId="0" borderId="0" xfId="0" applyFont="1" applyFill="1" applyBorder="1" applyAlignment="1">
      <alignment horizontal="left" vertical="center"/>
    </xf>
    <xf numFmtId="0" fontId="3" fillId="0" borderId="23"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left" vertical="center"/>
    </xf>
    <xf numFmtId="0" fontId="3" fillId="0" borderId="0"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0" xfId="0" applyFont="1" applyFill="1" applyBorder="1" applyAlignment="1">
      <alignment horizontal="center" vertical="center"/>
    </xf>
    <xf numFmtId="0" fontId="5" fillId="4" borderId="8" xfId="0" applyFont="1" applyFill="1" applyBorder="1" applyAlignment="1">
      <alignment horizontal="center" vertical="center"/>
    </xf>
    <xf numFmtId="0" fontId="5" fillId="10" borderId="13" xfId="0" applyFont="1" applyFill="1" applyBorder="1" applyAlignment="1">
      <alignment horizontal="center" vertical="center"/>
    </xf>
    <xf numFmtId="0" fontId="5" fillId="10" borderId="9" xfId="0" applyFont="1" applyFill="1" applyBorder="1" applyAlignment="1">
      <alignment horizontal="left"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wrapText="1"/>
    </xf>
    <xf numFmtId="0" fontId="5" fillId="10" borderId="8"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11" xfId="0" applyFont="1" applyFill="1" applyBorder="1" applyAlignment="1">
      <alignment horizontal="center" vertical="center"/>
    </xf>
    <xf numFmtId="0" fontId="10" fillId="10" borderId="0" xfId="0" applyFont="1" applyFill="1" applyBorder="1" applyAlignment="1">
      <alignment horizontal="center" vertical="center" wrapText="1"/>
    </xf>
    <xf numFmtId="0" fontId="10" fillId="2" borderId="22" xfId="0" applyFont="1" applyFill="1" applyBorder="1" applyAlignment="1" applyProtection="1">
      <alignment horizontal="right" vertical="center"/>
      <protection locked="0"/>
    </xf>
    <xf numFmtId="0" fontId="5" fillId="2" borderId="14" xfId="0" applyFont="1" applyFill="1" applyBorder="1" applyAlignment="1" applyProtection="1">
      <alignment horizontal="center" vertical="center"/>
    </xf>
    <xf numFmtId="0" fontId="10" fillId="2" borderId="12" xfId="0" applyFont="1" applyFill="1" applyBorder="1" applyAlignment="1" applyProtection="1">
      <alignment horizontal="left" vertical="center"/>
      <protection locked="0"/>
    </xf>
    <xf numFmtId="0" fontId="8" fillId="0" borderId="0" xfId="0" applyFont="1" applyBorder="1" applyAlignment="1" applyProtection="1">
      <alignment horizontal="center" vertical="center"/>
    </xf>
    <xf numFmtId="0" fontId="9" fillId="0" borderId="4"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5" fillId="4" borderId="12" xfId="0" applyFont="1" applyFill="1" applyBorder="1" applyAlignment="1" applyProtection="1">
      <alignment vertical="center"/>
    </xf>
    <xf numFmtId="0" fontId="9" fillId="4" borderId="26" xfId="0" applyFont="1" applyFill="1" applyBorder="1" applyAlignment="1" applyProtection="1">
      <alignment vertical="center"/>
    </xf>
    <xf numFmtId="0" fontId="9" fillId="4" borderId="14" xfId="0" applyFont="1" applyFill="1" applyBorder="1" applyAlignment="1" applyProtection="1">
      <alignment vertical="center"/>
    </xf>
    <xf numFmtId="171" fontId="3" fillId="0" borderId="14" xfId="9" applyFont="1" applyFill="1" applyBorder="1" applyAlignment="1" applyProtection="1">
      <alignment horizontal="right" vertical="center"/>
    </xf>
    <xf numFmtId="0" fontId="9" fillId="0" borderId="14" xfId="0" applyFont="1" applyFill="1" applyBorder="1" applyAlignment="1" applyProtection="1">
      <alignment vertical="center"/>
    </xf>
    <xf numFmtId="2" fontId="3" fillId="0" borderId="14" xfId="7" applyNumberFormat="1" applyFont="1" applyFill="1" applyBorder="1" applyAlignment="1" applyProtection="1">
      <alignment horizontal="right" vertical="center"/>
    </xf>
    <xf numFmtId="171" fontId="5" fillId="0" borderId="14" xfId="9" applyFont="1" applyFill="1" applyBorder="1" applyAlignment="1" applyProtection="1">
      <alignment horizontal="right" vertical="center"/>
    </xf>
    <xf numFmtId="0" fontId="9" fillId="0" borderId="14" xfId="0" applyFont="1" applyFill="1" applyBorder="1" applyAlignment="1" applyProtection="1">
      <alignment horizontal="center" vertical="center"/>
    </xf>
    <xf numFmtId="0" fontId="5" fillId="0" borderId="14" xfId="0" applyFont="1" applyFill="1" applyBorder="1" applyAlignment="1" applyProtection="1">
      <alignment vertical="center"/>
    </xf>
    <xf numFmtId="171" fontId="3" fillId="5" borderId="16" xfId="9" applyFont="1" applyFill="1" applyBorder="1" applyAlignment="1" applyProtection="1">
      <alignment horizontal="right" vertical="center"/>
    </xf>
    <xf numFmtId="171" fontId="3" fillId="5" borderId="17" xfId="9" applyFont="1" applyFill="1" applyBorder="1" applyAlignment="1" applyProtection="1">
      <alignment horizontal="right" vertical="center"/>
    </xf>
    <xf numFmtId="171" fontId="5" fillId="5" borderId="27" xfId="9" applyFont="1" applyFill="1" applyBorder="1" applyAlignment="1" applyProtection="1">
      <alignment horizontal="right" vertical="center"/>
    </xf>
    <xf numFmtId="0" fontId="9" fillId="4" borderId="9" xfId="0" applyFont="1" applyFill="1" applyBorder="1" applyAlignment="1" applyProtection="1">
      <alignment horizontal="center" vertical="center"/>
    </xf>
    <xf numFmtId="0" fontId="5" fillId="4" borderId="14" xfId="0" applyFont="1" applyFill="1" applyBorder="1" applyAlignment="1" applyProtection="1">
      <alignment vertical="center"/>
    </xf>
    <xf numFmtId="0" fontId="9" fillId="0" borderId="0" xfId="0" applyFont="1" applyFill="1" applyBorder="1" applyAlignment="1" applyProtection="1">
      <alignment horizontal="center" vertical="center"/>
    </xf>
    <xf numFmtId="2" fontId="3" fillId="5" borderId="15" xfId="7" applyNumberFormat="1" applyFont="1" applyFill="1" applyBorder="1" applyAlignment="1" applyProtection="1">
      <alignment horizontal="right" vertical="center"/>
    </xf>
    <xf numFmtId="0" fontId="9" fillId="4" borderId="26" xfId="0" applyFont="1" applyFill="1" applyBorder="1" applyAlignment="1" applyProtection="1">
      <alignment horizontal="left" vertical="center"/>
    </xf>
    <xf numFmtId="0" fontId="5" fillId="4" borderId="28" xfId="0" applyFont="1" applyFill="1" applyBorder="1" applyAlignment="1" applyProtection="1">
      <alignment horizontal="right" vertical="center"/>
    </xf>
    <xf numFmtId="0" fontId="9" fillId="4" borderId="14" xfId="0" applyFont="1" applyFill="1" applyBorder="1" applyAlignment="1" applyProtection="1">
      <alignment horizontal="left" vertical="center"/>
    </xf>
    <xf numFmtId="0" fontId="5" fillId="4" borderId="14" xfId="0" applyFont="1" applyFill="1" applyBorder="1" applyAlignment="1" applyProtection="1">
      <alignment horizontal="right" vertical="center"/>
    </xf>
    <xf numFmtId="171" fontId="3" fillId="5" borderId="26" xfId="9" applyFont="1" applyFill="1" applyBorder="1" applyAlignment="1" applyProtection="1">
      <alignment horizontal="right" vertical="center"/>
    </xf>
    <xf numFmtId="0" fontId="9" fillId="4" borderId="16" xfId="0" applyFont="1" applyFill="1" applyBorder="1" applyAlignment="1" applyProtection="1">
      <alignment horizontal="center" vertical="center"/>
    </xf>
    <xf numFmtId="171" fontId="5" fillId="5" borderId="22" xfId="9" applyFont="1" applyFill="1" applyBorder="1" applyAlignment="1" applyProtection="1">
      <alignment horizontal="right" vertical="center"/>
    </xf>
    <xf numFmtId="0" fontId="5" fillId="4" borderId="12" xfId="0" applyFont="1" applyFill="1" applyBorder="1" applyAlignment="1" applyProtection="1">
      <alignment horizontal="right" vertical="center"/>
    </xf>
    <xf numFmtId="0" fontId="9" fillId="4" borderId="29" xfId="0" applyFont="1" applyFill="1" applyBorder="1" applyAlignment="1" applyProtection="1">
      <alignment horizontal="center" vertical="center"/>
    </xf>
    <xf numFmtId="0" fontId="9" fillId="4" borderId="30" xfId="0" applyFont="1" applyFill="1" applyBorder="1" applyAlignment="1" applyProtection="1">
      <alignment horizontal="left" vertical="center"/>
    </xf>
    <xf numFmtId="0" fontId="9" fillId="4" borderId="31" xfId="0" applyFont="1" applyFill="1" applyBorder="1" applyAlignment="1" applyProtection="1">
      <alignment horizontal="left" vertical="center"/>
    </xf>
    <xf numFmtId="2" fontId="3" fillId="3" borderId="27" xfId="7" applyNumberFormat="1" applyFont="1" applyFill="1" applyBorder="1" applyAlignment="1" applyProtection="1">
      <alignment horizontal="right" vertical="center"/>
    </xf>
    <xf numFmtId="2" fontId="3" fillId="3" borderId="28" xfId="7" applyNumberFormat="1" applyFont="1" applyFill="1" applyBorder="1" applyAlignment="1" applyProtection="1">
      <alignment horizontal="right" vertical="center"/>
    </xf>
    <xf numFmtId="171" fontId="3" fillId="5" borderId="29" xfId="9" applyFont="1" applyFill="1" applyBorder="1" applyAlignment="1" applyProtection="1">
      <alignment horizontal="right" vertical="center"/>
    </xf>
    <xf numFmtId="171" fontId="3" fillId="5" borderId="30" xfId="9" applyFont="1" applyFill="1" applyBorder="1" applyAlignment="1" applyProtection="1">
      <alignment horizontal="right" vertical="center"/>
    </xf>
    <xf numFmtId="171" fontId="3" fillId="5" borderId="31" xfId="9" applyFont="1" applyFill="1" applyBorder="1" applyAlignment="1" applyProtection="1">
      <alignment horizontal="right" vertical="center"/>
    </xf>
    <xf numFmtId="37" fontId="10" fillId="2" borderId="21" xfId="9" applyNumberFormat="1"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xf>
    <xf numFmtId="0" fontId="9" fillId="4" borderId="33" xfId="0" applyFont="1" applyFill="1" applyBorder="1" applyAlignment="1" applyProtection="1">
      <alignment horizontal="left" vertical="center"/>
    </xf>
    <xf numFmtId="0" fontId="9" fillId="4" borderId="34" xfId="0" applyFont="1" applyFill="1" applyBorder="1" applyAlignment="1" applyProtection="1">
      <alignment horizontal="left" vertical="center"/>
    </xf>
    <xf numFmtId="0" fontId="5" fillId="4" borderId="34" xfId="0" applyFont="1" applyFill="1" applyBorder="1" applyAlignment="1" applyProtection="1">
      <alignment horizontal="right" vertical="center"/>
    </xf>
    <xf numFmtId="2" fontId="3" fillId="5" borderId="35" xfId="7" applyNumberFormat="1" applyFont="1" applyFill="1" applyBorder="1" applyAlignment="1" applyProtection="1">
      <alignment horizontal="right" vertical="center"/>
    </xf>
    <xf numFmtId="2" fontId="3" fillId="3" borderId="36" xfId="7" applyNumberFormat="1" applyFont="1" applyFill="1" applyBorder="1" applyAlignment="1" applyProtection="1">
      <alignment horizontal="right" vertical="center"/>
    </xf>
    <xf numFmtId="2" fontId="3" fillId="3" borderId="34" xfId="7" applyNumberFormat="1" applyFont="1" applyFill="1" applyBorder="1" applyAlignment="1" applyProtection="1">
      <alignment horizontal="right" vertical="center"/>
    </xf>
    <xf numFmtId="171" fontId="3" fillId="5" borderId="32" xfId="9" applyFont="1" applyFill="1" applyBorder="1" applyAlignment="1" applyProtection="1">
      <alignment horizontal="right" vertical="center"/>
    </xf>
    <xf numFmtId="171" fontId="3" fillId="5" borderId="37" xfId="9" applyFont="1" applyFill="1" applyBorder="1" applyAlignment="1" applyProtection="1">
      <alignment horizontal="right" vertical="center"/>
    </xf>
    <xf numFmtId="171" fontId="3" fillId="5" borderId="33" xfId="9" applyFont="1" applyFill="1" applyBorder="1" applyAlignment="1" applyProtection="1">
      <alignment horizontal="right" vertical="center"/>
    </xf>
    <xf numFmtId="0" fontId="10" fillId="10" borderId="0" xfId="0" applyFont="1" applyFill="1" applyBorder="1" applyAlignment="1">
      <alignment horizontal="left" vertical="center"/>
    </xf>
    <xf numFmtId="0" fontId="5" fillId="10" borderId="9" xfId="0" applyFont="1" applyFill="1" applyBorder="1" applyAlignment="1">
      <alignment vertical="center"/>
    </xf>
    <xf numFmtId="0" fontId="5" fillId="3" borderId="11" xfId="0" applyFont="1" applyFill="1" applyBorder="1" applyAlignment="1">
      <alignment horizontal="left" vertical="center"/>
    </xf>
    <xf numFmtId="0" fontId="5" fillId="3" borderId="38" xfId="0" applyFont="1" applyFill="1" applyBorder="1" applyAlignment="1">
      <alignment horizontal="center" vertical="center"/>
    </xf>
    <xf numFmtId="0" fontId="5" fillId="3" borderId="39" xfId="0" applyFont="1" applyFill="1" applyBorder="1" applyAlignment="1">
      <alignment horizontal="left" vertical="center"/>
    </xf>
    <xf numFmtId="0" fontId="5" fillId="10" borderId="6" xfId="0" applyFont="1" applyFill="1" applyBorder="1" applyAlignment="1">
      <alignment horizontal="right" vertical="center"/>
    </xf>
    <xf numFmtId="0" fontId="8" fillId="0" borderId="0" xfId="0" applyFont="1" applyFill="1" applyBorder="1" applyAlignment="1" applyProtection="1">
      <alignment horizontal="center" vertical="center"/>
    </xf>
    <xf numFmtId="171" fontId="5" fillId="5" borderId="32" xfId="9" applyFont="1" applyFill="1" applyBorder="1" applyAlignment="1" applyProtection="1">
      <alignment horizontal="right" vertical="center"/>
    </xf>
    <xf numFmtId="0" fontId="7" fillId="0" borderId="40" xfId="0" applyFont="1" applyBorder="1" applyAlignment="1" applyProtection="1">
      <alignment vertical="center"/>
    </xf>
    <xf numFmtId="0" fontId="7" fillId="0" borderId="8" xfId="0" applyFont="1" applyBorder="1" applyAlignment="1" applyProtection="1">
      <alignment vertical="center"/>
    </xf>
    <xf numFmtId="0" fontId="5" fillId="0" borderId="40" xfId="0" applyFont="1" applyBorder="1" applyAlignment="1">
      <alignment horizontal="left" vertical="center"/>
    </xf>
    <xf numFmtId="0" fontId="5" fillId="0" borderId="8" xfId="0" applyFont="1" applyBorder="1" applyAlignment="1">
      <alignment horizontal="left" vertical="center"/>
    </xf>
    <xf numFmtId="0" fontId="25" fillId="0" borderId="0" xfId="0" applyFont="1" applyAlignment="1" applyProtection="1">
      <alignment vertical="center"/>
    </xf>
    <xf numFmtId="0" fontId="10" fillId="0" borderId="0" xfId="0" applyFont="1" applyAlignment="1" applyProtection="1">
      <alignment horizontal="left" vertical="center"/>
    </xf>
    <xf numFmtId="0" fontId="26" fillId="0" borderId="0" xfId="0" applyFont="1"/>
    <xf numFmtId="0" fontId="7" fillId="0" borderId="0" xfId="0" applyFont="1" applyBorder="1"/>
    <xf numFmtId="0" fontId="27" fillId="0" borderId="0" xfId="0" applyFont="1" applyAlignment="1">
      <alignment horizontal="left" vertical="center"/>
    </xf>
    <xf numFmtId="0" fontId="7" fillId="2" borderId="0" xfId="0" applyFont="1" applyFill="1" applyAlignment="1" applyProtection="1">
      <alignment horizontal="left" vertical="center"/>
      <protection locked="0"/>
    </xf>
    <xf numFmtId="0" fontId="7" fillId="2" borderId="5" xfId="0" applyFont="1" applyFill="1" applyBorder="1" applyAlignment="1" applyProtection="1">
      <alignment horizontal="center" vertical="center"/>
      <protection locked="0"/>
    </xf>
    <xf numFmtId="0" fontId="7" fillId="2" borderId="22" xfId="0" applyFont="1" applyFill="1" applyBorder="1" applyAlignment="1" applyProtection="1">
      <alignment horizontal="left" vertical="center"/>
      <protection locked="0"/>
    </xf>
    <xf numFmtId="0" fontId="7" fillId="2" borderId="14" xfId="0" applyFont="1" applyFill="1" applyBorder="1" applyAlignment="1" applyProtection="1">
      <alignment horizontal="center" vertical="center"/>
      <protection locked="0"/>
    </xf>
    <xf numFmtId="0" fontId="7" fillId="2" borderId="16"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171" fontId="28" fillId="4" borderId="5" xfId="9" applyFont="1" applyFill="1" applyBorder="1" applyAlignment="1" applyProtection="1">
      <alignment horizontal="right" vertical="center"/>
      <protection locked="0"/>
    </xf>
    <xf numFmtId="10" fontId="7" fillId="2" borderId="5" xfId="7" applyNumberFormat="1" applyFont="1" applyFill="1" applyBorder="1" applyAlignment="1" applyProtection="1">
      <alignment horizontal="center" vertical="center"/>
      <protection locked="0"/>
    </xf>
    <xf numFmtId="171" fontId="7" fillId="2" borderId="5" xfId="9" applyFont="1" applyFill="1" applyBorder="1" applyAlignment="1" applyProtection="1">
      <alignment horizontal="right" vertical="center"/>
      <protection locked="0"/>
    </xf>
    <xf numFmtId="0" fontId="13" fillId="0" borderId="0" xfId="0" applyFont="1" applyAlignment="1">
      <alignment vertical="center"/>
    </xf>
    <xf numFmtId="0" fontId="7" fillId="0" borderId="0" xfId="0" applyFont="1" applyAlignment="1">
      <alignment vertical="center"/>
    </xf>
    <xf numFmtId="171" fontId="7" fillId="0" borderId="0" xfId="0" applyNumberFormat="1" applyFont="1" applyAlignment="1">
      <alignment vertical="center"/>
    </xf>
    <xf numFmtId="0" fontId="7" fillId="0" borderId="9" xfId="0" applyFont="1" applyFill="1" applyBorder="1" applyAlignment="1" applyProtection="1">
      <alignment vertical="center"/>
    </xf>
    <xf numFmtId="0" fontId="7" fillId="0" borderId="9" xfId="0" applyFont="1" applyFill="1" applyBorder="1" applyAlignment="1" applyProtection="1">
      <alignment horizontal="right" vertical="center"/>
    </xf>
    <xf numFmtId="171" fontId="29" fillId="0" borderId="9" xfId="0" applyNumberFormat="1" applyFont="1" applyFill="1" applyBorder="1" applyAlignment="1" applyProtection="1">
      <alignment vertical="center"/>
    </xf>
    <xf numFmtId="0" fontId="7" fillId="11" borderId="40" xfId="0" applyFont="1" applyFill="1" applyBorder="1" applyAlignment="1" applyProtection="1">
      <alignment horizontal="center" vertical="center"/>
    </xf>
    <xf numFmtId="0" fontId="7" fillId="10" borderId="40" xfId="0" applyFont="1" applyFill="1" applyBorder="1" applyAlignment="1" applyProtection="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171" fontId="29" fillId="11" borderId="13" xfId="0" applyNumberFormat="1" applyFont="1" applyFill="1" applyBorder="1" applyAlignment="1">
      <alignment vertical="center"/>
    </xf>
    <xf numFmtId="171" fontId="29" fillId="11" borderId="9" xfId="0" applyNumberFormat="1" applyFont="1" applyFill="1" applyBorder="1" applyAlignment="1">
      <alignment vertical="center"/>
    </xf>
    <xf numFmtId="0" fontId="7" fillId="11" borderId="9" xfId="0" applyFont="1" applyFill="1" applyBorder="1" applyAlignment="1">
      <alignment horizontal="right" vertical="center"/>
    </xf>
    <xf numFmtId="0" fontId="7" fillId="11" borderId="0" xfId="0" applyFont="1" applyFill="1" applyBorder="1" applyAlignment="1">
      <alignment horizontal="center" vertical="center"/>
    </xf>
    <xf numFmtId="0" fontId="7" fillId="10" borderId="40" xfId="0" applyFont="1" applyFill="1" applyBorder="1" applyAlignment="1">
      <alignment horizontal="center" vertical="center"/>
    </xf>
    <xf numFmtId="0" fontId="7" fillId="0" borderId="0" xfId="0" applyFont="1" applyFill="1" applyAlignment="1">
      <alignment vertical="center"/>
    </xf>
    <xf numFmtId="0" fontId="7" fillId="0" borderId="0" xfId="0" applyFont="1" applyAlignment="1">
      <alignment horizontal="left" vertical="center"/>
    </xf>
    <xf numFmtId="0" fontId="13" fillId="0" borderId="0" xfId="0" applyFont="1" applyFill="1" applyBorder="1" applyAlignment="1">
      <alignment vertical="center"/>
    </xf>
    <xf numFmtId="0" fontId="7" fillId="11" borderId="7" xfId="0" applyFont="1" applyFill="1" applyBorder="1" applyAlignment="1">
      <alignment vertical="center"/>
    </xf>
    <xf numFmtId="0" fontId="7" fillId="11" borderId="6" xfId="0" applyFont="1" applyFill="1" applyBorder="1" applyAlignment="1">
      <alignment vertical="center"/>
    </xf>
    <xf numFmtId="0" fontId="7" fillId="11" borderId="6" xfId="0" applyFont="1" applyFill="1" applyBorder="1" applyAlignment="1">
      <alignment horizontal="right" vertical="center"/>
    </xf>
    <xf numFmtId="0" fontId="7" fillId="10" borderId="22" xfId="0" applyFont="1" applyFill="1" applyBorder="1" applyAlignment="1">
      <alignment vertical="center"/>
    </xf>
    <xf numFmtId="0" fontId="7" fillId="10" borderId="14" xfId="0" applyFont="1" applyFill="1" applyBorder="1" applyAlignment="1">
      <alignment vertical="center"/>
    </xf>
    <xf numFmtId="0" fontId="7" fillId="10" borderId="14" xfId="0" applyFont="1" applyFill="1" applyBorder="1" applyAlignment="1">
      <alignment horizontal="right" vertical="center"/>
    </xf>
    <xf numFmtId="0" fontId="7" fillId="10" borderId="11" xfId="0" applyFont="1" applyFill="1" applyBorder="1" applyAlignment="1">
      <alignment vertical="center"/>
    </xf>
    <xf numFmtId="0" fontId="10" fillId="0" borderId="0" xfId="0" applyFont="1" applyAlignment="1">
      <alignment horizontal="center"/>
    </xf>
    <xf numFmtId="0" fontId="7" fillId="0" borderId="0" xfId="2" applyFont="1" applyAlignment="1" applyProtection="1"/>
    <xf numFmtId="0" fontId="10" fillId="0" borderId="0" xfId="0" applyFont="1" applyAlignment="1" applyProtection="1">
      <alignment vertical="center"/>
    </xf>
    <xf numFmtId="0" fontId="7" fillId="2" borderId="14" xfId="0" applyFont="1" applyFill="1" applyBorder="1" applyAlignment="1" applyProtection="1">
      <alignment horizontal="left" vertical="center"/>
      <protection locked="0"/>
    </xf>
    <xf numFmtId="171" fontId="7" fillId="4" borderId="5" xfId="9" applyFont="1" applyFill="1" applyBorder="1" applyAlignment="1" applyProtection="1">
      <alignment horizontal="right" vertical="center"/>
      <protection locked="0"/>
    </xf>
    <xf numFmtId="10" fontId="7" fillId="4" borderId="5" xfId="7" applyNumberFormat="1" applyFont="1" applyFill="1" applyBorder="1" applyAlignment="1" applyProtection="1">
      <alignment horizontal="center" vertical="center"/>
      <protection locked="0"/>
    </xf>
    <xf numFmtId="10" fontId="7" fillId="0" borderId="5" xfId="7" applyNumberFormat="1" applyFont="1" applyFill="1" applyBorder="1" applyAlignment="1" applyProtection="1">
      <alignment horizontal="center" vertical="center"/>
      <protection locked="0"/>
    </xf>
    <xf numFmtId="0" fontId="7" fillId="10" borderId="22" xfId="0" applyFont="1" applyFill="1" applyBorder="1" applyAlignment="1" applyProtection="1">
      <alignment horizontal="center" vertical="center"/>
      <protection locked="0"/>
    </xf>
    <xf numFmtId="0" fontId="7" fillId="10" borderId="14" xfId="0" applyFont="1" applyFill="1" applyBorder="1" applyAlignment="1" applyProtection="1">
      <alignment horizontal="center" vertical="center"/>
      <protection locked="0"/>
    </xf>
    <xf numFmtId="0" fontId="10" fillId="10" borderId="14" xfId="0" applyFont="1" applyFill="1" applyBorder="1" applyAlignment="1" applyProtection="1">
      <alignment horizontal="right" vertical="center"/>
      <protection locked="0"/>
    </xf>
    <xf numFmtId="0" fontId="7" fillId="10" borderId="16" xfId="0" applyFont="1" applyFill="1" applyBorder="1" applyAlignment="1" applyProtection="1">
      <alignment horizontal="right" vertical="center"/>
      <protection locked="0"/>
    </xf>
    <xf numFmtId="0" fontId="7" fillId="10" borderId="12" xfId="0" applyFont="1" applyFill="1" applyBorder="1" applyAlignment="1" applyProtection="1">
      <alignment horizontal="right" vertical="center"/>
      <protection locked="0"/>
    </xf>
    <xf numFmtId="171" fontId="10" fillId="10" borderId="5" xfId="9" applyFont="1" applyFill="1" applyBorder="1" applyAlignment="1" applyProtection="1">
      <alignment horizontal="right" vertical="center"/>
      <protection locked="0"/>
    </xf>
    <xf numFmtId="0" fontId="7" fillId="11" borderId="13" xfId="0" applyFont="1" applyFill="1" applyBorder="1" applyAlignment="1" applyProtection="1">
      <alignment horizontal="center" vertical="center"/>
      <protection locked="0"/>
    </xf>
    <xf numFmtId="0" fontId="7" fillId="10" borderId="23"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0" fillId="2" borderId="0" xfId="0" applyFill="1" applyProtection="1">
      <protection locked="0"/>
    </xf>
    <xf numFmtId="0" fontId="0" fillId="2" borderId="0" xfId="0" applyFill="1" applyAlignment="1" applyProtection="1">
      <alignment vertical="center"/>
      <protection locked="0"/>
    </xf>
    <xf numFmtId="0" fontId="3" fillId="2" borderId="0" xfId="0" applyFont="1" applyFill="1" applyAlignment="1" applyProtection="1">
      <alignment horizontal="right" vertical="center"/>
      <protection locked="0"/>
    </xf>
    <xf numFmtId="181" fontId="8" fillId="4" borderId="7" xfId="0" applyNumberFormat="1" applyFont="1" applyFill="1" applyBorder="1" applyAlignment="1" applyProtection="1">
      <alignment horizontal="left" vertical="center"/>
      <protection locked="0"/>
    </xf>
    <xf numFmtId="181" fontId="8" fillId="2" borderId="11" xfId="0" applyNumberFormat="1" applyFont="1" applyFill="1" applyBorder="1" applyAlignment="1" applyProtection="1">
      <alignment horizontal="center" vertical="center"/>
      <protection locked="0"/>
    </xf>
    <xf numFmtId="0" fontId="6" fillId="4" borderId="5" xfId="0" applyFont="1" applyFill="1" applyBorder="1" applyAlignment="1" applyProtection="1">
      <alignment vertical="center"/>
      <protection locked="0"/>
    </xf>
    <xf numFmtId="171" fontId="6" fillId="4" borderId="5" xfId="9" applyFont="1" applyFill="1" applyBorder="1" applyAlignment="1" applyProtection="1">
      <alignment horizontal="right" vertical="center"/>
      <protection locked="0"/>
    </xf>
    <xf numFmtId="10" fontId="17" fillId="4" borderId="5" xfId="7" applyNumberFormat="1" applyFont="1" applyFill="1" applyBorder="1" applyAlignment="1" applyProtection="1">
      <alignment horizontal="right" vertical="center"/>
      <protection locked="0"/>
    </xf>
    <xf numFmtId="171" fontId="17" fillId="4" borderId="5" xfId="9" applyFont="1" applyFill="1" applyBorder="1" applyAlignment="1" applyProtection="1">
      <alignment horizontal="right" vertical="center"/>
      <protection locked="0"/>
    </xf>
    <xf numFmtId="0" fontId="6" fillId="4" borderId="41" xfId="0" applyFont="1" applyFill="1" applyBorder="1" applyAlignment="1" applyProtection="1">
      <alignment vertical="center"/>
      <protection locked="0"/>
    </xf>
    <xf numFmtId="171" fontId="6" fillId="4" borderId="23" xfId="9" applyFont="1" applyFill="1" applyBorder="1" applyAlignment="1" applyProtection="1">
      <alignment horizontal="right" vertical="center"/>
      <protection locked="0"/>
    </xf>
    <xf numFmtId="10" fontId="17" fillId="4" borderId="23" xfId="7" applyNumberFormat="1" applyFont="1" applyFill="1" applyBorder="1" applyAlignment="1" applyProtection="1">
      <alignment horizontal="right" vertical="center"/>
      <protection locked="0"/>
    </xf>
    <xf numFmtId="171" fontId="17" fillId="4" borderId="23" xfId="9" applyFont="1" applyFill="1" applyBorder="1" applyAlignment="1" applyProtection="1">
      <alignment horizontal="right" vertical="center"/>
      <protection locked="0"/>
    </xf>
    <xf numFmtId="0" fontId="5" fillId="3" borderId="8" xfId="0" applyFont="1" applyFill="1" applyBorder="1" applyAlignment="1" applyProtection="1">
      <alignment vertical="center"/>
      <protection locked="0"/>
    </xf>
    <xf numFmtId="0" fontId="10" fillId="3" borderId="7" xfId="0" applyFont="1" applyFill="1" applyBorder="1" applyAlignment="1" applyProtection="1">
      <alignment horizontal="right" vertical="center"/>
      <protection locked="0"/>
    </xf>
    <xf numFmtId="0" fontId="10" fillId="3" borderId="6" xfId="0" applyFont="1" applyFill="1" applyBorder="1" applyAlignment="1" applyProtection="1">
      <alignment horizontal="right" vertical="center"/>
      <protection locked="0"/>
    </xf>
    <xf numFmtId="0" fontId="10" fillId="3" borderId="42" xfId="0" applyFont="1" applyFill="1" applyBorder="1" applyAlignment="1" applyProtection="1">
      <alignment horizontal="right" vertical="center"/>
      <protection locked="0"/>
    </xf>
    <xf numFmtId="171" fontId="6" fillId="3" borderId="24" xfId="9" applyFont="1" applyFill="1" applyBorder="1" applyAlignment="1" applyProtection="1">
      <alignment horizontal="right" vertical="center"/>
      <protection locked="0"/>
    </xf>
    <xf numFmtId="171" fontId="17" fillId="3" borderId="24" xfId="9" applyFont="1" applyFill="1" applyBorder="1" applyAlignment="1" applyProtection="1">
      <alignment horizontal="right" vertical="center"/>
      <protection locked="0"/>
    </xf>
    <xf numFmtId="171" fontId="17" fillId="7" borderId="24" xfId="9" applyFont="1" applyFill="1" applyBorder="1" applyAlignment="1" applyProtection="1">
      <alignment horizontal="right" vertical="center"/>
      <protection locked="0"/>
    </xf>
    <xf numFmtId="171" fontId="17" fillId="4" borderId="24" xfId="9" applyFont="1" applyFill="1" applyBorder="1" applyAlignment="1" applyProtection="1">
      <alignment horizontal="right" vertical="center"/>
      <protection locked="0"/>
    </xf>
    <xf numFmtId="0" fontId="5" fillId="3" borderId="5" xfId="0" applyFont="1" applyFill="1" applyBorder="1" applyAlignment="1" applyProtection="1">
      <alignment vertical="center"/>
      <protection locked="0"/>
    </xf>
    <xf numFmtId="0" fontId="10" fillId="3" borderId="22" xfId="0" applyFont="1" applyFill="1" applyBorder="1" applyAlignment="1" applyProtection="1">
      <alignment horizontal="right" vertical="center"/>
      <protection locked="0"/>
    </xf>
    <xf numFmtId="0" fontId="10" fillId="3" borderId="14" xfId="0" applyFont="1" applyFill="1" applyBorder="1" applyAlignment="1" applyProtection="1">
      <alignment horizontal="right" vertical="center"/>
      <protection locked="0"/>
    </xf>
    <xf numFmtId="0" fontId="5" fillId="3" borderId="12" xfId="0" applyFont="1" applyFill="1" applyBorder="1" applyAlignment="1" applyProtection="1">
      <alignment horizontal="right" vertical="center"/>
      <protection locked="0"/>
    </xf>
    <xf numFmtId="171" fontId="17" fillId="7" borderId="5" xfId="9" applyFont="1" applyFill="1" applyBorder="1" applyAlignment="1" applyProtection="1">
      <alignment horizontal="right" vertical="center"/>
      <protection locked="0"/>
    </xf>
    <xf numFmtId="0" fontId="10" fillId="4" borderId="43" xfId="0" applyFont="1" applyFill="1" applyBorder="1" applyAlignment="1" applyProtection="1">
      <alignment horizontal="left" vertical="center"/>
      <protection locked="0"/>
    </xf>
    <xf numFmtId="0" fontId="0" fillId="0" borderId="0" xfId="0" applyFill="1" applyBorder="1" applyAlignment="1" applyProtection="1">
      <alignment vertical="center"/>
      <protection locked="0"/>
    </xf>
    <xf numFmtId="0" fontId="21" fillId="4" borderId="43" xfId="0" applyFont="1" applyFill="1" applyBorder="1" applyAlignment="1" applyProtection="1">
      <alignment horizontal="left" vertical="center"/>
      <protection locked="0"/>
    </xf>
    <xf numFmtId="0" fontId="7" fillId="4" borderId="0" xfId="0" applyFont="1" applyFill="1" applyAlignment="1" applyProtection="1">
      <alignment horizontal="left" vertical="center"/>
      <protection locked="0"/>
    </xf>
    <xf numFmtId="0" fontId="17" fillId="4" borderId="0" xfId="0" applyFont="1" applyFill="1" applyAlignment="1" applyProtection="1">
      <alignment horizontal="left" vertical="center"/>
      <protection locked="0"/>
    </xf>
    <xf numFmtId="0" fontId="0" fillId="0" borderId="0" xfId="0" applyProtection="1">
      <protection locked="0"/>
    </xf>
    <xf numFmtId="1" fontId="8" fillId="4" borderId="11" xfId="0" applyNumberFormat="1" applyFont="1" applyFill="1" applyBorder="1" applyAlignment="1" applyProtection="1">
      <alignment horizontal="center" vertical="center"/>
      <protection locked="0"/>
    </xf>
    <xf numFmtId="171" fontId="17" fillId="0" borderId="24" xfId="9" applyFont="1" applyFill="1" applyBorder="1" applyAlignment="1" applyProtection="1">
      <alignment horizontal="right" vertical="center"/>
      <protection locked="0"/>
    </xf>
    <xf numFmtId="171" fontId="17" fillId="0" borderId="5" xfId="9" applyFont="1" applyFill="1" applyBorder="1" applyAlignment="1" applyProtection="1">
      <alignment horizontal="right" vertical="center"/>
      <protection locked="0"/>
    </xf>
    <xf numFmtId="181" fontId="8" fillId="4" borderId="11" xfId="0" applyNumberFormat="1" applyFont="1" applyFill="1" applyBorder="1" applyAlignment="1" applyProtection="1">
      <alignment horizontal="center" vertical="center"/>
      <protection locked="0"/>
    </xf>
    <xf numFmtId="181" fontId="8" fillId="4" borderId="7" xfId="0" applyNumberFormat="1" applyFont="1" applyFill="1" applyBorder="1" applyAlignment="1" applyProtection="1">
      <alignment horizontal="center" vertical="center"/>
      <protection locked="0"/>
    </xf>
    <xf numFmtId="0" fontId="0" fillId="4" borderId="6" xfId="0" applyFill="1" applyBorder="1" applyProtection="1">
      <protection locked="0"/>
    </xf>
    <xf numFmtId="0" fontId="0" fillId="0" borderId="0" xfId="0" applyFill="1" applyAlignment="1" applyProtection="1">
      <alignment vertical="center"/>
      <protection locked="0"/>
    </xf>
    <xf numFmtId="0" fontId="7" fillId="0" borderId="0" xfId="0" applyFont="1" applyFill="1" applyBorder="1" applyAlignment="1" applyProtection="1">
      <alignment horizontal="left" vertical="center"/>
      <protection locked="0"/>
    </xf>
    <xf numFmtId="0" fontId="7" fillId="0" borderId="0" xfId="0" applyFont="1" applyBorder="1" applyProtection="1">
      <protection locked="0"/>
    </xf>
    <xf numFmtId="0" fontId="5" fillId="0" borderId="3" xfId="0" applyFont="1" applyBorder="1" applyAlignment="1" applyProtection="1">
      <alignment vertical="center"/>
      <protection locked="0"/>
    </xf>
    <xf numFmtId="0" fontId="5" fillId="4" borderId="19" xfId="0" applyFont="1" applyFill="1" applyBorder="1" applyAlignment="1" applyProtection="1">
      <alignment horizontal="center" vertical="center"/>
      <protection locked="0"/>
    </xf>
    <xf numFmtId="0" fontId="5" fillId="4" borderId="44" xfId="0" applyFont="1" applyFill="1" applyBorder="1" applyAlignment="1" applyProtection="1">
      <alignment vertical="center"/>
      <protection locked="0"/>
    </xf>
    <xf numFmtId="0" fontId="7" fillId="4" borderId="45" xfId="0" applyFont="1" applyFill="1" applyBorder="1" applyAlignment="1" applyProtection="1">
      <alignment horizontal="left" vertical="center"/>
      <protection locked="0"/>
    </xf>
    <xf numFmtId="0" fontId="5" fillId="4" borderId="28" xfId="0" applyFont="1" applyFill="1" applyBorder="1" applyAlignment="1" applyProtection="1">
      <alignment horizontal="left" vertical="center"/>
      <protection locked="0"/>
    </xf>
    <xf numFmtId="171" fontId="5" fillId="4" borderId="27" xfId="9" applyFont="1" applyFill="1" applyBorder="1" applyAlignment="1" applyProtection="1">
      <alignment horizontal="right" vertical="center"/>
      <protection locked="0"/>
    </xf>
    <xf numFmtId="2" fontId="3" fillId="4" borderId="21" xfId="7" applyNumberFormat="1" applyFont="1" applyFill="1" applyBorder="1" applyAlignment="1" applyProtection="1">
      <alignment horizontal="right" vertical="center"/>
      <protection locked="0"/>
    </xf>
    <xf numFmtId="2" fontId="3" fillId="12" borderId="46" xfId="7" applyNumberFormat="1" applyFont="1" applyFill="1" applyBorder="1" applyAlignment="1" applyProtection="1">
      <alignment horizontal="right" vertical="center"/>
      <protection locked="0"/>
    </xf>
    <xf numFmtId="2" fontId="3" fillId="12" borderId="30" xfId="7" applyNumberFormat="1" applyFont="1" applyFill="1" applyBorder="1" applyAlignment="1" applyProtection="1">
      <alignment horizontal="right" vertical="center"/>
      <protection locked="0"/>
    </xf>
    <xf numFmtId="2" fontId="3" fillId="12" borderId="31" xfId="7" applyNumberFormat="1" applyFont="1" applyFill="1" applyBorder="1" applyAlignment="1" applyProtection="1">
      <alignment horizontal="right" vertical="center"/>
      <protection locked="0"/>
    </xf>
    <xf numFmtId="171" fontId="3" fillId="13" borderId="47" xfId="9" applyFont="1" applyFill="1" applyBorder="1" applyAlignment="1" applyProtection="1">
      <alignment horizontal="right" vertical="center"/>
      <protection locked="0"/>
    </xf>
    <xf numFmtId="171" fontId="3" fillId="4" borderId="47" xfId="9" applyFont="1" applyFill="1" applyBorder="1" applyAlignment="1" applyProtection="1">
      <alignment horizontal="right" vertical="center"/>
      <protection locked="0"/>
    </xf>
    <xf numFmtId="171" fontId="3" fillId="4" borderId="44" xfId="9" applyFont="1" applyFill="1" applyBorder="1" applyAlignment="1" applyProtection="1">
      <alignment horizontal="right" vertical="center"/>
      <protection locked="0"/>
    </xf>
    <xf numFmtId="171" fontId="3" fillId="4" borderId="45" xfId="9" applyFont="1" applyFill="1" applyBorder="1" applyAlignment="1" applyProtection="1">
      <alignment horizontal="right" vertical="center"/>
      <protection locked="0"/>
    </xf>
    <xf numFmtId="171" fontId="3" fillId="13" borderId="29" xfId="9" applyFont="1" applyFill="1" applyBorder="1" applyAlignment="1" applyProtection="1">
      <alignment horizontal="right" vertical="center"/>
      <protection locked="0"/>
    </xf>
    <xf numFmtId="171" fontId="3" fillId="4" borderId="30" xfId="9" applyFont="1" applyFill="1" applyBorder="1" applyAlignment="1" applyProtection="1">
      <alignment horizontal="right" vertical="center"/>
      <protection locked="0"/>
    </xf>
    <xf numFmtId="171" fontId="3" fillId="4" borderId="21" xfId="9" applyFont="1" applyFill="1" applyBorder="1" applyAlignment="1" applyProtection="1">
      <alignment horizontal="right" vertical="center"/>
      <protection locked="0"/>
    </xf>
    <xf numFmtId="0" fontId="5" fillId="2" borderId="38"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protection locked="0"/>
    </xf>
    <xf numFmtId="0" fontId="7" fillId="4" borderId="48" xfId="0" applyFont="1" applyFill="1" applyBorder="1" applyAlignment="1" applyProtection="1">
      <alignment horizontal="left" vertical="center"/>
      <protection locked="0"/>
    </xf>
    <xf numFmtId="0" fontId="5" fillId="11" borderId="49" xfId="0" applyFont="1" applyFill="1" applyBorder="1" applyAlignment="1" applyProtection="1">
      <alignment horizontal="left" vertical="center"/>
      <protection locked="0"/>
    </xf>
    <xf numFmtId="171" fontId="5" fillId="14" borderId="18" xfId="9" applyFont="1" applyFill="1" applyBorder="1" applyAlignment="1" applyProtection="1">
      <alignment horizontal="right" vertical="center"/>
      <protection locked="0"/>
    </xf>
    <xf numFmtId="2" fontId="3" fillId="14" borderId="48" xfId="7" applyNumberFormat="1" applyFont="1" applyFill="1" applyBorder="1" applyAlignment="1" applyProtection="1">
      <alignment horizontal="right" vertical="center"/>
      <protection locked="0"/>
    </xf>
    <xf numFmtId="2" fontId="3" fillId="14" borderId="50" xfId="7" applyNumberFormat="1" applyFont="1" applyFill="1" applyBorder="1" applyAlignment="1" applyProtection="1">
      <alignment horizontal="right" vertical="center"/>
      <protection locked="0"/>
    </xf>
    <xf numFmtId="2" fontId="3" fillId="14" borderId="51" xfId="7" applyNumberFormat="1" applyFont="1" applyFill="1" applyBorder="1" applyAlignment="1" applyProtection="1">
      <alignment horizontal="right" vertical="center"/>
      <protection locked="0"/>
    </xf>
    <xf numFmtId="2" fontId="3" fillId="14" borderId="52" xfId="7" applyNumberFormat="1" applyFont="1" applyFill="1" applyBorder="1" applyAlignment="1" applyProtection="1">
      <alignment horizontal="right" vertical="center"/>
      <protection locked="0"/>
    </xf>
    <xf numFmtId="171" fontId="3" fillId="11" borderId="51" xfId="9" applyFont="1" applyFill="1" applyBorder="1" applyAlignment="1" applyProtection="1">
      <alignment horizontal="right" vertical="center"/>
      <protection locked="0"/>
    </xf>
    <xf numFmtId="171" fontId="3" fillId="11" borderId="52" xfId="9" applyFont="1" applyFill="1" applyBorder="1" applyAlignment="1" applyProtection="1">
      <alignment horizontal="right" vertical="center"/>
      <protection locked="0"/>
    </xf>
    <xf numFmtId="171" fontId="3" fillId="11" borderId="20" xfId="9" applyFont="1" applyFill="1" applyBorder="1" applyAlignment="1" applyProtection="1">
      <alignment horizontal="right" vertical="center"/>
      <protection locked="0"/>
    </xf>
    <xf numFmtId="171" fontId="3" fillId="11" borderId="53" xfId="9" applyFont="1" applyFill="1" applyBorder="1" applyAlignment="1" applyProtection="1">
      <alignment horizontal="right" vertical="center"/>
      <protection locked="0"/>
    </xf>
    <xf numFmtId="171" fontId="3" fillId="11" borderId="54" xfId="9" applyFont="1" applyFill="1" applyBorder="1" applyAlignment="1" applyProtection="1">
      <alignment horizontal="right" vertical="center"/>
      <protection locked="0"/>
    </xf>
    <xf numFmtId="171" fontId="3" fillId="11" borderId="55" xfId="9" applyFont="1" applyFill="1" applyBorder="1" applyAlignment="1" applyProtection="1">
      <alignment horizontal="right" vertical="center"/>
      <protection locked="0"/>
    </xf>
    <xf numFmtId="171" fontId="3" fillId="11" borderId="48" xfId="9" applyFont="1" applyFill="1" applyBorder="1" applyAlignment="1" applyProtection="1">
      <alignment horizontal="right" vertical="center"/>
      <protection locked="0"/>
    </xf>
    <xf numFmtId="0" fontId="5" fillId="4" borderId="56" xfId="0" applyFont="1" applyFill="1" applyBorder="1" applyAlignment="1" applyProtection="1">
      <alignment horizontal="left" vertical="center"/>
      <protection locked="0"/>
    </xf>
    <xf numFmtId="0" fontId="5" fillId="2" borderId="49" xfId="0" applyFont="1" applyFill="1" applyBorder="1" applyAlignment="1" applyProtection="1">
      <alignment horizontal="left" vertical="center"/>
      <protection locked="0"/>
    </xf>
    <xf numFmtId="2" fontId="3" fillId="2" borderId="48" xfId="7" applyNumberFormat="1" applyFont="1" applyFill="1" applyBorder="1" applyAlignment="1" applyProtection="1">
      <alignment horizontal="right" vertical="center"/>
      <protection locked="0"/>
    </xf>
    <xf numFmtId="2" fontId="3" fillId="9" borderId="50" xfId="7" applyNumberFormat="1" applyFont="1" applyFill="1" applyBorder="1" applyAlignment="1" applyProtection="1">
      <alignment horizontal="right" vertical="center"/>
      <protection locked="0"/>
    </xf>
    <xf numFmtId="2" fontId="3" fillId="9" borderId="51" xfId="7" applyNumberFormat="1" applyFont="1" applyFill="1" applyBorder="1" applyAlignment="1" applyProtection="1">
      <alignment horizontal="right" vertical="center"/>
      <protection locked="0"/>
    </xf>
    <xf numFmtId="2" fontId="3" fillId="9" borderId="52" xfId="7" applyNumberFormat="1" applyFont="1" applyFill="1" applyBorder="1" applyAlignment="1" applyProtection="1">
      <alignment horizontal="right" vertical="center"/>
      <protection locked="0"/>
    </xf>
    <xf numFmtId="171" fontId="3" fillId="2" borderId="51" xfId="9" applyFont="1" applyFill="1" applyBorder="1" applyAlignment="1" applyProtection="1">
      <alignment horizontal="right" vertical="center"/>
      <protection locked="0"/>
    </xf>
    <xf numFmtId="171" fontId="3" fillId="2" borderId="52" xfId="9" applyFont="1" applyFill="1" applyBorder="1" applyAlignment="1" applyProtection="1">
      <alignment horizontal="right" vertical="center"/>
      <protection locked="0"/>
    </xf>
    <xf numFmtId="171" fontId="3" fillId="2" borderId="50" xfId="9" applyFont="1" applyFill="1" applyBorder="1" applyAlignment="1" applyProtection="1">
      <alignment horizontal="right" vertical="center"/>
      <protection locked="0"/>
    </xf>
    <xf numFmtId="0" fontId="5" fillId="4" borderId="57" xfId="0" applyFont="1" applyFill="1" applyBorder="1" applyAlignment="1" applyProtection="1">
      <alignment horizontal="left" vertical="center"/>
      <protection locked="0"/>
    </xf>
    <xf numFmtId="0" fontId="5" fillId="7" borderId="34" xfId="0" applyFont="1" applyFill="1" applyBorder="1" applyAlignment="1" applyProtection="1">
      <alignment horizontal="left" vertical="center"/>
      <protection locked="0"/>
    </xf>
    <xf numFmtId="171" fontId="5" fillId="15" borderId="36" xfId="9" applyFont="1" applyFill="1" applyBorder="1" applyAlignment="1" applyProtection="1">
      <alignment horizontal="right" vertical="center"/>
      <protection locked="0"/>
    </xf>
    <xf numFmtId="2" fontId="3" fillId="15" borderId="35" xfId="7" applyNumberFormat="1" applyFont="1" applyFill="1" applyBorder="1" applyAlignment="1" applyProtection="1">
      <alignment horizontal="right" vertical="center"/>
      <protection locked="0"/>
    </xf>
    <xf numFmtId="2" fontId="3" fillId="15" borderId="58" xfId="7" applyNumberFormat="1" applyFont="1" applyFill="1" applyBorder="1" applyAlignment="1" applyProtection="1">
      <alignment horizontal="right" vertical="center"/>
      <protection locked="0"/>
    </xf>
    <xf numFmtId="2" fontId="3" fillId="15" borderId="37" xfId="7" applyNumberFormat="1" applyFont="1" applyFill="1" applyBorder="1" applyAlignment="1" applyProtection="1">
      <alignment horizontal="right" vertical="center"/>
      <protection locked="0"/>
    </xf>
    <xf numFmtId="1" fontId="19" fillId="15" borderId="33" xfId="7" applyNumberFormat="1" applyFont="1" applyFill="1" applyBorder="1" applyAlignment="1" applyProtection="1">
      <alignment horizontal="center" vertical="center"/>
      <protection locked="0"/>
    </xf>
    <xf numFmtId="171" fontId="3" fillId="7" borderId="37" xfId="9" applyFont="1" applyFill="1" applyBorder="1" applyAlignment="1" applyProtection="1">
      <alignment horizontal="right" vertical="center"/>
      <protection locked="0"/>
    </xf>
    <xf numFmtId="171" fontId="3" fillId="7" borderId="33" xfId="9" applyFont="1" applyFill="1" applyBorder="1" applyAlignment="1" applyProtection="1">
      <alignment horizontal="right" vertical="center"/>
      <protection locked="0"/>
    </xf>
    <xf numFmtId="171" fontId="3" fillId="7" borderId="35" xfId="9" applyFont="1" applyFill="1" applyBorder="1" applyAlignment="1" applyProtection="1">
      <alignment horizontal="right" vertical="center"/>
      <protection locked="0"/>
    </xf>
    <xf numFmtId="171" fontId="3" fillId="7" borderId="58" xfId="9" applyFont="1" applyFill="1" applyBorder="1" applyAlignment="1" applyProtection="1">
      <alignment horizontal="right" vertical="center"/>
      <protection locked="0"/>
    </xf>
    <xf numFmtId="0" fontId="5" fillId="4" borderId="9" xfId="0" applyFont="1" applyFill="1" applyBorder="1" applyAlignment="1" applyProtection="1">
      <alignment horizontal="left" vertical="center"/>
      <protection locked="0"/>
    </xf>
    <xf numFmtId="0" fontId="5" fillId="2" borderId="39" xfId="0" applyFont="1" applyFill="1" applyBorder="1" applyAlignment="1" applyProtection="1">
      <alignment horizontal="center" vertical="center"/>
      <protection locked="0"/>
    </xf>
    <xf numFmtId="0" fontId="5" fillId="4" borderId="59" xfId="0" applyFont="1" applyFill="1" applyBorder="1" applyAlignment="1" applyProtection="1">
      <alignment horizontal="left" vertical="center"/>
      <protection locked="0"/>
    </xf>
    <xf numFmtId="0" fontId="9" fillId="4" borderId="54" xfId="0" applyFont="1" applyFill="1" applyBorder="1" applyAlignment="1" applyProtection="1">
      <alignment horizontal="center" vertical="center"/>
      <protection locked="0"/>
    </xf>
    <xf numFmtId="0" fontId="9" fillId="4" borderId="0" xfId="0" applyFont="1" applyFill="1" applyBorder="1" applyAlignment="1" applyProtection="1">
      <alignment horizontal="left" vertical="center"/>
      <protection locked="0"/>
    </xf>
    <xf numFmtId="0" fontId="7" fillId="4" borderId="60" xfId="0" applyFont="1" applyFill="1" applyBorder="1" applyAlignment="1" applyProtection="1">
      <alignment horizontal="left" vertical="center"/>
      <protection locked="0"/>
    </xf>
    <xf numFmtId="0" fontId="5" fillId="4" borderId="49" xfId="0" applyFont="1" applyFill="1" applyBorder="1" applyAlignment="1" applyProtection="1">
      <alignment horizontal="left" vertical="center"/>
      <protection locked="0"/>
    </xf>
    <xf numFmtId="171" fontId="5" fillId="4" borderId="18" xfId="9" applyFont="1" applyFill="1" applyBorder="1" applyAlignment="1" applyProtection="1">
      <alignment horizontal="right" vertical="center"/>
      <protection locked="0"/>
    </xf>
    <xf numFmtId="2" fontId="3" fillId="4" borderId="48" xfId="7" applyNumberFormat="1" applyFont="1" applyFill="1" applyBorder="1" applyAlignment="1" applyProtection="1">
      <alignment horizontal="right" vertical="center"/>
      <protection locked="0"/>
    </xf>
    <xf numFmtId="2" fontId="3" fillId="4" borderId="61" xfId="7" applyNumberFormat="1" applyFont="1" applyFill="1" applyBorder="1" applyAlignment="1" applyProtection="1">
      <alignment horizontal="right" vertical="center"/>
      <protection locked="0"/>
    </xf>
    <xf numFmtId="2" fontId="3" fillId="4" borderId="53" xfId="7" applyNumberFormat="1" applyFont="1" applyFill="1" applyBorder="1" applyAlignment="1" applyProtection="1">
      <alignment horizontal="right" vertical="center"/>
      <protection locked="0"/>
    </xf>
    <xf numFmtId="2" fontId="3" fillId="4" borderId="62" xfId="7" applyNumberFormat="1" applyFont="1" applyFill="1" applyBorder="1" applyAlignment="1" applyProtection="1">
      <alignment horizontal="right" vertical="center"/>
      <protection locked="0"/>
    </xf>
    <xf numFmtId="171" fontId="3" fillId="4" borderId="53" xfId="9" applyFont="1" applyFill="1" applyBorder="1" applyAlignment="1" applyProtection="1">
      <alignment horizontal="right" vertical="center"/>
      <protection locked="0"/>
    </xf>
    <xf numFmtId="171" fontId="5" fillId="4" borderId="48" xfId="9" applyFont="1" applyFill="1" applyBorder="1" applyAlignment="1" applyProtection="1">
      <alignment horizontal="right" vertical="center"/>
      <protection locked="0"/>
    </xf>
    <xf numFmtId="171" fontId="3" fillId="4" borderId="62" xfId="9" applyFont="1" applyFill="1" applyBorder="1" applyAlignment="1" applyProtection="1">
      <alignment horizontal="right" vertical="center"/>
      <protection locked="0"/>
    </xf>
    <xf numFmtId="171" fontId="5" fillId="4" borderId="63" xfId="9" applyFont="1" applyFill="1" applyBorder="1" applyAlignment="1" applyProtection="1">
      <alignment horizontal="right" vertical="center"/>
      <protection locked="0"/>
    </xf>
    <xf numFmtId="171" fontId="5" fillId="4" borderId="53" xfId="9" applyFont="1" applyFill="1" applyBorder="1" applyAlignment="1" applyProtection="1">
      <alignment horizontal="right" vertical="center"/>
      <protection locked="0"/>
    </xf>
    <xf numFmtId="171" fontId="5" fillId="4" borderId="64" xfId="9" applyFont="1" applyFill="1" applyBorder="1" applyAlignment="1" applyProtection="1">
      <alignment horizontal="right" vertical="center"/>
      <protection locked="0"/>
    </xf>
    <xf numFmtId="171" fontId="5" fillId="4" borderId="62" xfId="9" applyFont="1" applyFill="1" applyBorder="1" applyAlignment="1" applyProtection="1">
      <alignment horizontal="right" vertical="center"/>
      <protection locked="0"/>
    </xf>
    <xf numFmtId="171" fontId="5" fillId="4" borderId="61" xfId="9" applyFont="1" applyFill="1" applyBorder="1" applyAlignment="1" applyProtection="1">
      <alignment horizontal="right" vertical="center"/>
      <protection locked="0"/>
    </xf>
    <xf numFmtId="0" fontId="5" fillId="2" borderId="54" xfId="0" applyFont="1" applyFill="1" applyBorder="1" applyAlignment="1" applyProtection="1">
      <alignment horizontal="center" vertical="center"/>
      <protection locked="0"/>
    </xf>
    <xf numFmtId="0" fontId="7" fillId="4" borderId="20" xfId="0" applyFont="1" applyFill="1" applyBorder="1" applyAlignment="1" applyProtection="1">
      <alignment horizontal="left" vertical="center"/>
      <protection locked="0"/>
    </xf>
    <xf numFmtId="171" fontId="3" fillId="11" borderId="64" xfId="9" applyFont="1" applyFill="1" applyBorder="1" applyAlignment="1" applyProtection="1">
      <alignment horizontal="right" vertical="center"/>
      <protection locked="0"/>
    </xf>
    <xf numFmtId="0" fontId="5" fillId="2" borderId="55" xfId="0" applyFont="1" applyFill="1" applyBorder="1" applyAlignment="1" applyProtection="1">
      <alignment horizontal="center" vertical="center"/>
      <protection locked="0"/>
    </xf>
    <xf numFmtId="0" fontId="5" fillId="4" borderId="55" xfId="0" applyFont="1" applyFill="1" applyBorder="1" applyAlignment="1" applyProtection="1">
      <alignment horizontal="left" vertical="center"/>
      <protection locked="0"/>
    </xf>
    <xf numFmtId="0" fontId="5" fillId="7" borderId="49" xfId="0" applyFont="1" applyFill="1" applyBorder="1" applyAlignment="1" applyProtection="1">
      <alignment horizontal="left" vertical="center"/>
      <protection locked="0"/>
    </xf>
    <xf numFmtId="171" fontId="5" fillId="7" borderId="18" xfId="9" applyFont="1" applyFill="1" applyBorder="1" applyAlignment="1" applyProtection="1">
      <alignment horizontal="right" vertical="center"/>
      <protection locked="0"/>
    </xf>
    <xf numFmtId="2" fontId="3" fillId="7" borderId="48" xfId="7" applyNumberFormat="1" applyFont="1" applyFill="1" applyBorder="1" applyAlignment="1" applyProtection="1">
      <alignment horizontal="right" vertical="center"/>
      <protection locked="0"/>
    </xf>
    <xf numFmtId="2" fontId="3" fillId="15" borderId="51" xfId="7" applyNumberFormat="1" applyFont="1" applyFill="1" applyBorder="1" applyAlignment="1" applyProtection="1">
      <alignment horizontal="right" vertical="center"/>
      <protection locked="0"/>
    </xf>
    <xf numFmtId="2" fontId="3" fillId="15" borderId="52" xfId="7" applyNumberFormat="1" applyFont="1" applyFill="1" applyBorder="1" applyAlignment="1" applyProtection="1">
      <alignment horizontal="right" vertical="center"/>
      <protection locked="0"/>
    </xf>
    <xf numFmtId="171" fontId="3" fillId="7" borderId="51" xfId="9" applyFont="1" applyFill="1" applyBorder="1" applyAlignment="1" applyProtection="1">
      <alignment horizontal="right" vertical="center"/>
      <protection locked="0"/>
    </xf>
    <xf numFmtId="171" fontId="3" fillId="7" borderId="52" xfId="9" applyFont="1" applyFill="1" applyBorder="1" applyAlignment="1" applyProtection="1">
      <alignment horizontal="right" vertical="center"/>
      <protection locked="0"/>
    </xf>
    <xf numFmtId="171" fontId="3" fillId="7" borderId="20" xfId="9" applyFont="1" applyFill="1" applyBorder="1" applyAlignment="1" applyProtection="1">
      <alignment horizontal="right" vertical="center"/>
      <protection locked="0"/>
    </xf>
    <xf numFmtId="0" fontId="10" fillId="4" borderId="57" xfId="0" applyFont="1" applyFill="1" applyBorder="1" applyAlignment="1" applyProtection="1">
      <alignment horizontal="left" vertical="center"/>
      <protection locked="0"/>
    </xf>
    <xf numFmtId="0" fontId="5" fillId="2" borderId="34" xfId="0" applyFont="1" applyFill="1" applyBorder="1" applyAlignment="1" applyProtection="1">
      <alignment horizontal="left" vertical="center"/>
      <protection locked="0"/>
    </xf>
    <xf numFmtId="171" fontId="5" fillId="9" borderId="36" xfId="9" applyFont="1" applyFill="1" applyBorder="1" applyAlignment="1" applyProtection="1">
      <alignment horizontal="right" vertical="center"/>
      <protection locked="0"/>
    </xf>
    <xf numFmtId="2" fontId="3" fillId="9" borderId="35" xfId="7" applyNumberFormat="1" applyFont="1" applyFill="1" applyBorder="1" applyAlignment="1" applyProtection="1">
      <alignment horizontal="right" vertical="center"/>
      <protection locked="0"/>
    </xf>
    <xf numFmtId="2" fontId="3" fillId="9" borderId="37" xfId="7" applyNumberFormat="1" applyFont="1" applyFill="1" applyBorder="1" applyAlignment="1" applyProtection="1">
      <alignment horizontal="right" vertical="center"/>
      <protection locked="0"/>
    </xf>
    <xf numFmtId="1" fontId="19" fillId="9" borderId="33" xfId="7" applyNumberFormat="1" applyFont="1" applyFill="1" applyBorder="1" applyAlignment="1" applyProtection="1">
      <alignment horizontal="center" vertical="center"/>
      <protection locked="0"/>
    </xf>
    <xf numFmtId="171" fontId="3" fillId="2" borderId="37" xfId="9" applyFont="1" applyFill="1" applyBorder="1" applyAlignment="1" applyProtection="1">
      <alignment horizontal="right" vertical="center"/>
      <protection locked="0"/>
    </xf>
    <xf numFmtId="171" fontId="3" fillId="2" borderId="33" xfId="9" applyFont="1" applyFill="1" applyBorder="1" applyAlignment="1" applyProtection="1">
      <alignment horizontal="right" vertical="center"/>
      <protection locked="0"/>
    </xf>
    <xf numFmtId="171" fontId="3" fillId="2" borderId="35" xfId="9" applyFont="1" applyFill="1" applyBorder="1" applyAlignment="1" applyProtection="1">
      <alignment horizontal="right" vertical="center"/>
      <protection locked="0"/>
    </xf>
    <xf numFmtId="171" fontId="3" fillId="2" borderId="16" xfId="9" applyNumberFormat="1" applyFont="1" applyFill="1" applyBorder="1" applyAlignment="1" applyProtection="1">
      <alignment horizontal="right" vertical="center"/>
      <protection locked="0"/>
    </xf>
    <xf numFmtId="171" fontId="3" fillId="3" borderId="14" xfId="9" applyFont="1" applyFill="1" applyBorder="1" applyAlignment="1" applyProtection="1">
      <alignment horizontal="right" vertical="center"/>
      <protection locked="0"/>
    </xf>
    <xf numFmtId="171" fontId="5" fillId="3" borderId="14" xfId="9" applyFont="1" applyFill="1" applyBorder="1" applyAlignment="1" applyProtection="1">
      <alignment horizontal="right" vertical="center"/>
      <protection locked="0"/>
    </xf>
    <xf numFmtId="171" fontId="5" fillId="3" borderId="12" xfId="9" applyFont="1" applyFill="1" applyBorder="1" applyAlignment="1" applyProtection="1">
      <alignment horizontal="right" vertical="center"/>
      <protection locked="0"/>
    </xf>
    <xf numFmtId="171" fontId="3" fillId="3" borderId="12" xfId="9" applyFont="1" applyFill="1" applyBorder="1" applyAlignment="1" applyProtection="1">
      <alignment horizontal="right" vertical="center"/>
      <protection locked="0"/>
    </xf>
    <xf numFmtId="171" fontId="3" fillId="0" borderId="14" xfId="9" applyFont="1" applyFill="1" applyBorder="1" applyAlignment="1" applyProtection="1">
      <alignment horizontal="right" vertical="center"/>
      <protection locked="0"/>
    </xf>
    <xf numFmtId="171" fontId="5" fillId="0" borderId="14" xfId="9" applyFont="1" applyFill="1" applyBorder="1" applyAlignment="1" applyProtection="1">
      <alignment horizontal="right" vertical="center"/>
      <protection locked="0"/>
    </xf>
    <xf numFmtId="171" fontId="5" fillId="0" borderId="12" xfId="9" applyFont="1" applyFill="1" applyBorder="1" applyAlignment="1" applyProtection="1">
      <alignment horizontal="right" vertical="center"/>
      <protection locked="0"/>
    </xf>
    <xf numFmtId="2" fontId="3" fillId="3" borderId="5" xfId="7" applyNumberFormat="1" applyFont="1" applyFill="1" applyBorder="1" applyAlignment="1" applyProtection="1">
      <alignment horizontal="right" vertical="center"/>
      <protection locked="0"/>
    </xf>
    <xf numFmtId="1" fontId="3" fillId="0" borderId="35" xfId="9"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37" fontId="7" fillId="0" borderId="15" xfId="9"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0" borderId="0" xfId="0" applyFont="1" applyFill="1" applyAlignment="1" applyProtection="1">
      <alignment vertical="center"/>
      <protection locked="0"/>
    </xf>
    <xf numFmtId="1" fontId="3" fillId="0" borderId="21" xfId="9" applyNumberFormat="1" applyFont="1" applyFill="1" applyBorder="1" applyAlignment="1" applyProtection="1">
      <alignment horizontal="center" vertical="center"/>
      <protection locked="0"/>
    </xf>
    <xf numFmtId="0" fontId="8" fillId="0" borderId="0" xfId="4" applyFont="1" applyFill="1" applyAlignment="1">
      <alignment horizontal="right"/>
    </xf>
    <xf numFmtId="0" fontId="23" fillId="0" borderId="0" xfId="4" applyFont="1" applyFill="1"/>
    <xf numFmtId="0" fontId="23" fillId="0" borderId="0" xfId="4" applyFont="1"/>
    <xf numFmtId="0" fontId="8" fillId="16" borderId="0" xfId="4" applyFont="1" applyFill="1" applyBorder="1" applyAlignment="1">
      <alignment horizontal="left" wrapText="1"/>
    </xf>
    <xf numFmtId="0" fontId="12" fillId="16" borderId="65" xfId="4" applyFont="1" applyFill="1" applyBorder="1" applyAlignment="1">
      <alignment horizontal="right"/>
    </xf>
    <xf numFmtId="4" fontId="12" fillId="16" borderId="65" xfId="4" applyNumberFormat="1" applyFont="1" applyFill="1" applyBorder="1" applyAlignment="1">
      <alignment horizontal="center" wrapText="1"/>
    </xf>
    <xf numFmtId="0" fontId="8" fillId="0" borderId="0" xfId="4" applyFont="1" applyFill="1" applyBorder="1" applyAlignment="1">
      <alignment wrapText="1"/>
    </xf>
    <xf numFmtId="0" fontId="12" fillId="0" borderId="0" xfId="4" applyFont="1" applyFill="1" applyBorder="1" applyAlignment="1">
      <alignment horizontal="right"/>
    </xf>
    <xf numFmtId="4" fontId="12" fillId="0" borderId="0" xfId="4" applyNumberFormat="1" applyFont="1" applyFill="1" applyBorder="1" applyAlignment="1">
      <alignment horizontal="right" wrapText="1"/>
    </xf>
    <xf numFmtId="0" fontId="23" fillId="0" borderId="0" xfId="4" applyFont="1" applyBorder="1" applyAlignment="1">
      <alignment horizontal="center" wrapText="1"/>
    </xf>
    <xf numFmtId="0" fontId="8" fillId="16" borderId="66" xfId="4" applyFont="1" applyFill="1" applyBorder="1" applyAlignment="1">
      <alignment horizontal="center" vertical="center" wrapText="1"/>
    </xf>
    <xf numFmtId="4" fontId="8" fillId="16" borderId="66" xfId="4" applyNumberFormat="1" applyFont="1" applyFill="1" applyBorder="1" applyAlignment="1">
      <alignment horizontal="center" vertical="center" wrapText="1"/>
    </xf>
    <xf numFmtId="0" fontId="8" fillId="0" borderId="0" xfId="4" applyFont="1" applyFill="1" applyAlignment="1">
      <alignment horizontal="right" vertical="center" wrapText="1"/>
    </xf>
    <xf numFmtId="0" fontId="23" fillId="0" borderId="0" xfId="4" applyFont="1" applyAlignment="1">
      <alignment vertical="center" wrapText="1"/>
    </xf>
    <xf numFmtId="0" fontId="8" fillId="0" borderId="0" xfId="4" applyFont="1" applyFill="1" applyAlignment="1">
      <alignment horizontal="right" vertical="center"/>
    </xf>
    <xf numFmtId="0" fontId="23" fillId="0" borderId="0" xfId="4" applyFont="1" applyAlignment="1">
      <alignment vertical="center"/>
    </xf>
    <xf numFmtId="0" fontId="23" fillId="0" borderId="67" xfId="4" applyFont="1" applyBorder="1" applyAlignment="1">
      <alignment horizontal="center" vertical="center" wrapText="1"/>
    </xf>
    <xf numFmtId="0" fontId="23" fillId="0" borderId="67" xfId="4" applyFont="1" applyBorder="1" applyAlignment="1">
      <alignment horizontal="left" vertical="center" wrapText="1"/>
    </xf>
    <xf numFmtId="0" fontId="23" fillId="0" borderId="67" xfId="1" applyNumberFormat="1" applyFont="1" applyFill="1" applyBorder="1" applyAlignment="1" applyProtection="1">
      <alignment horizontal="center" vertical="center" wrapText="1"/>
    </xf>
    <xf numFmtId="4" fontId="23" fillId="8" borderId="67" xfId="4" applyNumberFormat="1" applyFont="1" applyFill="1" applyBorder="1" applyAlignment="1">
      <alignment horizontal="right" vertical="center" wrapText="1"/>
    </xf>
    <xf numFmtId="4" fontId="23" fillId="0" borderId="67" xfId="4" applyNumberFormat="1" applyFont="1" applyBorder="1" applyAlignment="1">
      <alignment horizontal="right" vertical="center" wrapText="1"/>
    </xf>
    <xf numFmtId="0" fontId="23" fillId="0" borderId="67" xfId="4" applyFont="1" applyFill="1" applyBorder="1" applyAlignment="1">
      <alignment horizontal="center" vertical="center" wrapText="1"/>
    </xf>
    <xf numFmtId="4" fontId="8" fillId="0" borderId="0" xfId="4" applyNumberFormat="1" applyFont="1" applyFill="1" applyAlignment="1">
      <alignment horizontal="right" vertical="center"/>
    </xf>
    <xf numFmtId="4" fontId="23" fillId="0" borderId="0" xfId="4" applyNumberFormat="1" applyFont="1"/>
    <xf numFmtId="0" fontId="23" fillId="0" borderId="0" xfId="4" applyFont="1" applyAlignment="1">
      <alignment horizontal="center"/>
    </xf>
    <xf numFmtId="0" fontId="8" fillId="20" borderId="68" xfId="4" applyFont="1" applyFill="1" applyBorder="1" applyAlignment="1">
      <alignment horizontal="center" vertical="center" wrapText="1"/>
    </xf>
    <xf numFmtId="0" fontId="8" fillId="20" borderId="68" xfId="4" applyFont="1" applyFill="1" applyBorder="1" applyAlignment="1">
      <alignment vertical="center" wrapText="1"/>
    </xf>
    <xf numFmtId="4" fontId="8" fillId="20" borderId="68" xfId="4" applyNumberFormat="1" applyFont="1" applyFill="1" applyBorder="1" applyAlignment="1">
      <alignment vertical="center" wrapText="1"/>
    </xf>
    <xf numFmtId="0" fontId="8" fillId="20" borderId="67" xfId="4" applyFont="1" applyFill="1" applyBorder="1" applyAlignment="1">
      <alignment horizontal="center" vertical="center" wrapText="1"/>
    </xf>
    <xf numFmtId="0" fontId="8" fillId="20" borderId="67" xfId="4" applyFont="1" applyFill="1" applyBorder="1" applyAlignment="1">
      <alignment vertical="center" wrapText="1"/>
    </xf>
    <xf numFmtId="4" fontId="8" fillId="20" borderId="67" xfId="4" applyNumberFormat="1" applyFont="1" applyFill="1" applyBorder="1" applyAlignment="1">
      <alignment vertical="center" wrapText="1"/>
    </xf>
    <xf numFmtId="0" fontId="8" fillId="20" borderId="69" xfId="4" applyFont="1" applyFill="1" applyBorder="1" applyAlignment="1">
      <alignment horizontal="right" vertical="center"/>
    </xf>
    <xf numFmtId="0" fontId="8" fillId="0" borderId="0" xfId="4" applyFont="1" applyFill="1" applyBorder="1" applyAlignment="1">
      <alignment horizontal="right" vertical="center"/>
    </xf>
    <xf numFmtId="0" fontId="23" fillId="0" borderId="0" xfId="4" applyFont="1" applyBorder="1" applyAlignment="1">
      <alignment horizontal="right" wrapText="1"/>
    </xf>
    <xf numFmtId="4" fontId="23" fillId="0" borderId="0" xfId="4" applyNumberFormat="1" applyFont="1" applyBorder="1" applyAlignment="1">
      <alignment horizontal="right" wrapText="1"/>
    </xf>
    <xf numFmtId="4" fontId="23" fillId="0" borderId="4" xfId="4" applyNumberFormat="1" applyFont="1" applyBorder="1" applyAlignment="1">
      <alignment horizontal="right" wrapText="1"/>
    </xf>
    <xf numFmtId="0" fontId="8" fillId="16" borderId="4" xfId="4" applyFont="1" applyFill="1" applyBorder="1" applyAlignment="1">
      <alignment horizontal="right" vertical="center"/>
    </xf>
    <xf numFmtId="4" fontId="8" fillId="16" borderId="70" xfId="4" quotePrefix="1" applyNumberFormat="1" applyFont="1" applyFill="1" applyBorder="1" applyAlignment="1">
      <alignment horizontal="right" wrapText="1"/>
    </xf>
    <xf numFmtId="0" fontId="8" fillId="16" borderId="71" xfId="4" applyFont="1" applyFill="1" applyBorder="1" applyAlignment="1">
      <alignment horizontal="center" vertical="center" wrapText="1"/>
    </xf>
    <xf numFmtId="4" fontId="8" fillId="16" borderId="72" xfId="4" applyNumberFormat="1" applyFont="1" applyFill="1" applyBorder="1" applyAlignment="1">
      <alignment horizontal="center" vertical="center" wrapText="1"/>
    </xf>
    <xf numFmtId="4" fontId="8" fillId="20" borderId="73" xfId="4" applyNumberFormat="1" applyFont="1" applyFill="1" applyBorder="1" applyAlignment="1">
      <alignment vertical="center" wrapText="1"/>
    </xf>
    <xf numFmtId="4" fontId="8" fillId="0" borderId="74" xfId="4" applyNumberFormat="1" applyFont="1" applyBorder="1" applyAlignment="1">
      <alignment horizontal="right" vertical="center" wrapText="1"/>
    </xf>
    <xf numFmtId="4" fontId="8" fillId="20" borderId="74" xfId="4" applyNumberFormat="1" applyFont="1" applyFill="1" applyBorder="1" applyAlignment="1">
      <alignment vertical="center" wrapText="1"/>
    </xf>
    <xf numFmtId="0" fontId="23" fillId="0" borderId="0" xfId="4" applyFont="1" applyBorder="1" applyAlignment="1">
      <alignment horizontal="center"/>
    </xf>
    <xf numFmtId="0" fontId="23" fillId="0" borderId="0" xfId="4" applyFont="1" applyBorder="1"/>
    <xf numFmtId="4" fontId="23" fillId="0" borderId="0" xfId="4" applyNumberFormat="1" applyFont="1" applyBorder="1"/>
    <xf numFmtId="0" fontId="6" fillId="4" borderId="22" xfId="0" applyFont="1" applyFill="1" applyBorder="1" applyAlignment="1" applyProtection="1">
      <alignment horizontal="left" vertical="center"/>
      <protection locked="0"/>
    </xf>
    <xf numFmtId="0" fontId="6" fillId="4" borderId="14" xfId="0" applyFont="1" applyFill="1" applyBorder="1" applyAlignment="1" applyProtection="1">
      <alignment horizontal="left" vertical="center"/>
      <protection locked="0"/>
    </xf>
    <xf numFmtId="0" fontId="6" fillId="4" borderId="12" xfId="0" applyFont="1" applyFill="1" applyBorder="1" applyAlignment="1" applyProtection="1">
      <alignment horizontal="left" vertical="center"/>
      <protection locked="0"/>
    </xf>
    <xf numFmtId="4" fontId="5" fillId="2" borderId="5" xfId="0" applyNumberFormat="1"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4" fontId="0" fillId="0" borderId="0" xfId="0" applyNumberFormat="1" applyAlignment="1" applyProtection="1">
      <alignment vertical="center"/>
    </xf>
    <xf numFmtId="4" fontId="3" fillId="0" borderId="0" xfId="0" applyNumberFormat="1" applyFont="1" applyAlignment="1" applyProtection="1">
      <alignment vertical="center"/>
    </xf>
    <xf numFmtId="0" fontId="23" fillId="0" borderId="3" xfId="4" applyFont="1" applyBorder="1" applyAlignment="1">
      <alignment horizontal="center" vertical="center"/>
    </xf>
    <xf numFmtId="0" fontId="8" fillId="0" borderId="3" xfId="4" applyFont="1" applyFill="1" applyBorder="1" applyAlignment="1">
      <alignment horizontal="center" vertical="center" wrapText="1"/>
    </xf>
    <xf numFmtId="3" fontId="8" fillId="20" borderId="75" xfId="4" quotePrefix="1" applyNumberFormat="1" applyFont="1" applyFill="1" applyBorder="1" applyAlignment="1">
      <alignment horizontal="center" vertical="center" wrapText="1"/>
    </xf>
    <xf numFmtId="3" fontId="23" fillId="0" borderId="76" xfId="4" applyNumberFormat="1" applyFont="1" applyBorder="1" applyAlignment="1">
      <alignment horizontal="center" vertical="center" wrapText="1"/>
    </xf>
    <xf numFmtId="3" fontId="8" fillId="20" borderId="76" xfId="4" quotePrefix="1" applyNumberFormat="1" applyFont="1" applyFill="1" applyBorder="1" applyAlignment="1">
      <alignment horizontal="center" vertical="center" wrapText="1"/>
    </xf>
    <xf numFmtId="3" fontId="8" fillId="20" borderId="76" xfId="4" applyNumberFormat="1" applyFont="1" applyFill="1" applyBorder="1" applyAlignment="1">
      <alignment horizontal="center" vertical="center" wrapText="1"/>
    </xf>
    <xf numFmtId="0" fontId="23" fillId="20" borderId="77" xfId="4" applyFont="1" applyFill="1" applyBorder="1" applyAlignment="1">
      <alignment horizontal="center" vertical="center"/>
    </xf>
    <xf numFmtId="0" fontId="23" fillId="0" borderId="3" xfId="4" applyFont="1" applyFill="1" applyBorder="1" applyAlignment="1">
      <alignment horizontal="center" vertical="center"/>
    </xf>
    <xf numFmtId="0" fontId="23" fillId="0" borderId="0" xfId="4" applyFont="1" applyAlignment="1">
      <alignment horizontal="center" vertical="center"/>
    </xf>
    <xf numFmtId="0" fontId="8" fillId="0" borderId="9" xfId="4" applyFont="1" applyFill="1" applyBorder="1" applyAlignment="1">
      <alignment horizontal="right" vertical="center"/>
    </xf>
    <xf numFmtId="4" fontId="8" fillId="0" borderId="9" xfId="4" applyNumberFormat="1" applyFont="1" applyFill="1" applyBorder="1" applyAlignment="1">
      <alignment horizontal="right" vertical="center"/>
    </xf>
    <xf numFmtId="4" fontId="8" fillId="0" borderId="0" xfId="4" applyNumberFormat="1" applyFont="1" applyFill="1" applyBorder="1" applyAlignment="1">
      <alignment horizontal="right" vertical="center"/>
    </xf>
    <xf numFmtId="0" fontId="23" fillId="0" borderId="13" xfId="6" applyBorder="1" applyProtection="1"/>
    <xf numFmtId="0" fontId="23" fillId="0" borderId="9" xfId="6" applyBorder="1" applyProtection="1"/>
    <xf numFmtId="0" fontId="23" fillId="0" borderId="10" xfId="6" applyBorder="1" applyProtection="1"/>
    <xf numFmtId="0" fontId="23" fillId="0" borderId="0" xfId="6" applyProtection="1"/>
    <xf numFmtId="0" fontId="23" fillId="0" borderId="3" xfId="6" applyBorder="1" applyProtection="1"/>
    <xf numFmtId="0" fontId="8" fillId="0" borderId="0" xfId="6" applyFont="1" applyBorder="1" applyProtection="1"/>
    <xf numFmtId="0" fontId="8" fillId="0" borderId="0" xfId="6" applyFont="1" applyBorder="1" applyAlignment="1" applyProtection="1">
      <alignment horizontal="center"/>
    </xf>
    <xf numFmtId="0" fontId="23" fillId="0" borderId="0" xfId="6" applyBorder="1" applyProtection="1"/>
    <xf numFmtId="0" fontId="23" fillId="0" borderId="4" xfId="6" applyBorder="1" applyProtection="1"/>
    <xf numFmtId="0" fontId="23" fillId="0" borderId="3" xfId="6" applyBorder="1" applyAlignment="1" applyProtection="1">
      <alignment horizontal="center"/>
    </xf>
    <xf numFmtId="0" fontId="23" fillId="0" borderId="0" xfId="6" applyBorder="1" applyAlignment="1" applyProtection="1">
      <alignment horizontal="center"/>
    </xf>
    <xf numFmtId="171" fontId="23" fillId="0" borderId="0" xfId="11" applyFont="1" applyBorder="1" applyAlignment="1" applyProtection="1"/>
    <xf numFmtId="171" fontId="23" fillId="0" borderId="4" xfId="11" applyFont="1" applyBorder="1" applyAlignment="1" applyProtection="1"/>
    <xf numFmtId="0" fontId="23" fillId="0" borderId="7" xfId="6" applyBorder="1" applyAlignment="1" applyProtection="1">
      <alignment horizontal="center"/>
    </xf>
    <xf numFmtId="0" fontId="23" fillId="0" borderId="6" xfId="6" applyBorder="1" applyAlignment="1" applyProtection="1">
      <alignment horizontal="center"/>
    </xf>
    <xf numFmtId="171" fontId="23" fillId="0" borderId="6" xfId="11" applyFont="1" applyBorder="1" applyAlignment="1" applyProtection="1"/>
    <xf numFmtId="171" fontId="23" fillId="0" borderId="11" xfId="11" applyFont="1" applyBorder="1" applyAlignment="1" applyProtection="1"/>
    <xf numFmtId="0" fontId="8" fillId="0" borderId="78" xfId="6" applyFont="1" applyBorder="1" applyAlignment="1" applyProtection="1"/>
    <xf numFmtId="0" fontId="8" fillId="0" borderId="79" xfId="6" applyFont="1" applyFill="1" applyBorder="1" applyAlignment="1" applyProtection="1">
      <alignment horizontal="center" vertical="center"/>
    </xf>
    <xf numFmtId="0" fontId="8" fillId="0" borderId="80" xfId="6" applyFont="1" applyFill="1" applyBorder="1" applyAlignment="1" applyProtection="1">
      <alignment horizontal="left" vertical="center"/>
    </xf>
    <xf numFmtId="0" fontId="8" fillId="0" borderId="81" xfId="6" applyFont="1" applyFill="1" applyBorder="1" applyAlignment="1" applyProtection="1">
      <alignment horizontal="left" vertical="center"/>
    </xf>
    <xf numFmtId="0" fontId="8" fillId="17" borderId="82" xfId="6" applyFont="1" applyFill="1" applyBorder="1" applyAlignment="1" applyProtection="1">
      <alignment horizontal="left" vertical="center"/>
      <protection locked="0"/>
    </xf>
    <xf numFmtId="171" fontId="8" fillId="0" borderId="81" xfId="11" applyFont="1" applyFill="1" applyBorder="1" applyAlignment="1" applyProtection="1">
      <alignment vertical="center"/>
    </xf>
    <xf numFmtId="188" fontId="23" fillId="17" borderId="83" xfId="11" applyNumberFormat="1" applyFont="1" applyFill="1" applyBorder="1" applyAlignment="1" applyProtection="1">
      <alignment vertical="center"/>
      <protection locked="0"/>
    </xf>
    <xf numFmtId="171" fontId="36" fillId="3" borderId="84" xfId="11" applyFont="1" applyFill="1" applyBorder="1" applyAlignment="1" applyProtection="1">
      <alignment horizontal="center" wrapText="1"/>
    </xf>
    <xf numFmtId="171" fontId="36" fillId="3" borderId="6" xfId="11" applyFont="1" applyFill="1" applyBorder="1" applyAlignment="1" applyProtection="1">
      <alignment horizontal="center" wrapText="1"/>
    </xf>
    <xf numFmtId="171" fontId="36" fillId="3" borderId="85" xfId="11" applyFont="1" applyFill="1" applyBorder="1" applyAlignment="1" applyProtection="1">
      <alignment horizontal="center" wrapText="1"/>
    </xf>
    <xf numFmtId="171" fontId="30" fillId="0" borderId="86" xfId="11" applyFont="1" applyBorder="1" applyAlignment="1" applyProtection="1">
      <alignment horizontal="center" wrapText="1"/>
    </xf>
    <xf numFmtId="171" fontId="30" fillId="0" borderId="14" xfId="11" applyFont="1" applyBorder="1" applyAlignment="1" applyProtection="1">
      <alignment horizontal="center" wrapText="1"/>
    </xf>
    <xf numFmtId="171" fontId="30" fillId="0" borderId="87" xfId="11" applyFont="1" applyBorder="1" applyAlignment="1" applyProtection="1">
      <alignment horizontal="center" wrapText="1"/>
    </xf>
    <xf numFmtId="171" fontId="30" fillId="0" borderId="86" xfId="11" applyFont="1" applyBorder="1" applyAlignment="1" applyProtection="1">
      <alignment wrapText="1"/>
    </xf>
    <xf numFmtId="171" fontId="30" fillId="0" borderId="14" xfId="11" applyFont="1" applyBorder="1" applyAlignment="1" applyProtection="1">
      <alignment wrapText="1"/>
    </xf>
    <xf numFmtId="171" fontId="30" fillId="0" borderId="87" xfId="11" applyFont="1" applyBorder="1" applyAlignment="1" applyProtection="1">
      <alignment wrapText="1"/>
    </xf>
    <xf numFmtId="171" fontId="36" fillId="0" borderId="86" xfId="11" applyFont="1" applyBorder="1" applyAlignment="1" applyProtection="1">
      <alignment wrapText="1"/>
    </xf>
    <xf numFmtId="171" fontId="36" fillId="0" borderId="14" xfId="11" applyFont="1" applyBorder="1" applyAlignment="1" applyProtection="1">
      <alignment wrapText="1"/>
    </xf>
    <xf numFmtId="171" fontId="36" fillId="0" borderId="87" xfId="11" applyFont="1" applyBorder="1" applyAlignment="1" applyProtection="1">
      <alignment wrapText="1"/>
    </xf>
    <xf numFmtId="171" fontId="30" fillId="0" borderId="88" xfId="11" applyFont="1" applyBorder="1" applyAlignment="1" applyProtection="1">
      <alignment wrapText="1"/>
    </xf>
    <xf numFmtId="171" fontId="30" fillId="0" borderId="9" xfId="11" applyFont="1" applyBorder="1" applyAlignment="1" applyProtection="1">
      <alignment wrapText="1"/>
    </xf>
    <xf numFmtId="171" fontId="30" fillId="0" borderId="89" xfId="11" applyFont="1" applyBorder="1" applyAlignment="1" applyProtection="1">
      <alignment wrapText="1"/>
    </xf>
    <xf numFmtId="171" fontId="36" fillId="0" borderId="90" xfId="11" applyFont="1" applyBorder="1" applyAlignment="1" applyProtection="1">
      <alignment wrapText="1"/>
    </xf>
    <xf numFmtId="171" fontId="36" fillId="0" borderId="91" xfId="11" applyFont="1" applyBorder="1" applyAlignment="1" applyProtection="1">
      <alignment wrapText="1"/>
    </xf>
    <xf numFmtId="171" fontId="36" fillId="0" borderId="92" xfId="11" applyFont="1" applyBorder="1" applyAlignment="1" applyProtection="1">
      <alignment wrapText="1"/>
    </xf>
    <xf numFmtId="2" fontId="35" fillId="0" borderId="93" xfId="11" applyNumberFormat="1" applyFont="1" applyFill="1" applyBorder="1" applyAlignment="1" applyProtection="1">
      <alignment wrapText="1"/>
    </xf>
    <xf numFmtId="2" fontId="35" fillId="0" borderId="0" xfId="11" applyNumberFormat="1" applyFont="1" applyFill="1" applyBorder="1" applyAlignment="1" applyProtection="1">
      <alignment wrapText="1"/>
    </xf>
    <xf numFmtId="2" fontId="35" fillId="0" borderId="94" xfId="11" applyNumberFormat="1" applyFont="1" applyFill="1" applyBorder="1" applyAlignment="1" applyProtection="1">
      <alignment wrapText="1"/>
    </xf>
    <xf numFmtId="0" fontId="23" fillId="0" borderId="9" xfId="6" applyBorder="1" applyAlignment="1" applyProtection="1"/>
    <xf numFmtId="0" fontId="23" fillId="0" borderId="10" xfId="6" applyBorder="1" applyAlignment="1" applyProtection="1"/>
    <xf numFmtId="0" fontId="8" fillId="6" borderId="3" xfId="6" applyFont="1" applyFill="1" applyBorder="1" applyAlignment="1" applyProtection="1">
      <alignment horizontal="left"/>
    </xf>
    <xf numFmtId="0" fontId="8" fillId="6" borderId="0" xfId="6" applyFont="1" applyFill="1" applyBorder="1" applyAlignment="1" applyProtection="1">
      <alignment horizontal="left"/>
    </xf>
    <xf numFmtId="0" fontId="23" fillId="0" borderId="0" xfId="6" applyBorder="1" applyAlignment="1" applyProtection="1"/>
    <xf numFmtId="0" fontId="8" fillId="0" borderId="0" xfId="6" applyFont="1" applyFill="1" applyBorder="1" applyAlignment="1" applyProtection="1">
      <alignment horizontal="center"/>
    </xf>
    <xf numFmtId="0" fontId="8" fillId="0" borderId="0" xfId="6" applyFont="1" applyFill="1" applyBorder="1" applyAlignment="1" applyProtection="1">
      <alignment horizontal="left"/>
    </xf>
    <xf numFmtId="0" fontId="23" fillId="0" borderId="4" xfId="6" applyBorder="1" applyAlignment="1" applyProtection="1"/>
    <xf numFmtId="171" fontId="30" fillId="17" borderId="0" xfId="11" applyFont="1" applyFill="1" applyBorder="1" applyAlignment="1" applyProtection="1">
      <alignment wrapText="1"/>
    </xf>
    <xf numFmtId="0" fontId="23" fillId="0" borderId="4" xfId="6" applyFill="1" applyBorder="1" applyProtection="1"/>
    <xf numFmtId="0" fontId="8" fillId="0" borderId="3" xfId="6" applyFont="1" applyBorder="1" applyAlignment="1" applyProtection="1">
      <alignment horizontal="left" wrapText="1"/>
    </xf>
    <xf numFmtId="0" fontId="8" fillId="0" borderId="0" xfId="6" applyFont="1" applyBorder="1" applyAlignment="1" applyProtection="1">
      <alignment horizontal="left" wrapText="1"/>
    </xf>
    <xf numFmtId="2" fontId="8" fillId="0" borderId="0" xfId="6" applyNumberFormat="1" applyFont="1" applyBorder="1" applyAlignment="1" applyProtection="1">
      <alignment vertical="top" wrapText="1"/>
    </xf>
    <xf numFmtId="2" fontId="23" fillId="0" borderId="0" xfId="6" applyNumberFormat="1" applyAlignment="1" applyProtection="1">
      <alignment vertical="top" wrapText="1"/>
    </xf>
    <xf numFmtId="2" fontId="23" fillId="0" borderId="4" xfId="6" applyNumberFormat="1" applyBorder="1" applyAlignment="1" applyProtection="1">
      <alignment vertical="top" wrapText="1"/>
    </xf>
    <xf numFmtId="0" fontId="23" fillId="0" borderId="0" xfId="6" applyBorder="1" applyAlignment="1" applyProtection="1">
      <alignment horizontal="left" wrapText="1"/>
    </xf>
    <xf numFmtId="2" fontId="23" fillId="0" borderId="0" xfId="6" applyNumberFormat="1" applyBorder="1" applyAlignment="1" applyProtection="1">
      <alignment vertical="top" wrapText="1"/>
    </xf>
    <xf numFmtId="171" fontId="30" fillId="0" borderId="0" xfId="11" applyFont="1" applyBorder="1" applyAlignment="1" applyProtection="1">
      <alignment wrapText="1"/>
    </xf>
    <xf numFmtId="171" fontId="30" fillId="0" borderId="4" xfId="11" applyFont="1" applyBorder="1" applyAlignment="1" applyProtection="1">
      <alignment wrapText="1"/>
    </xf>
    <xf numFmtId="171" fontId="30" fillId="0" borderId="0" xfId="11" applyFont="1" applyFill="1" applyBorder="1" applyAlignment="1" applyProtection="1">
      <alignment wrapText="1"/>
    </xf>
    <xf numFmtId="0" fontId="36" fillId="0" borderId="0" xfId="6" applyFont="1" applyFill="1" applyBorder="1" applyAlignment="1" applyProtection="1">
      <alignment wrapText="1"/>
    </xf>
    <xf numFmtId="171" fontId="30" fillId="0" borderId="86" xfId="12" applyFont="1" applyBorder="1" applyAlignment="1" applyProtection="1">
      <alignment wrapText="1"/>
    </xf>
    <xf numFmtId="171" fontId="30" fillId="0" borderId="14" xfId="12" applyFont="1" applyBorder="1" applyAlignment="1" applyProtection="1">
      <alignment wrapText="1"/>
    </xf>
    <xf numFmtId="171" fontId="30" fillId="0" borderId="5" xfId="12" applyFont="1" applyBorder="1" applyAlignment="1" applyProtection="1">
      <alignment wrapText="1"/>
    </xf>
    <xf numFmtId="171" fontId="36" fillId="0" borderId="86" xfId="12" applyFont="1" applyBorder="1" applyAlignment="1" applyProtection="1">
      <alignment wrapText="1"/>
    </xf>
    <xf numFmtId="171" fontId="36" fillId="0" borderId="14" xfId="12" applyFont="1" applyBorder="1" applyAlignment="1" applyProtection="1">
      <alignment wrapText="1"/>
    </xf>
    <xf numFmtId="171" fontId="36" fillId="0" borderId="5" xfId="12" applyFont="1" applyBorder="1" applyAlignment="1" applyProtection="1">
      <alignment wrapText="1"/>
    </xf>
    <xf numFmtId="171" fontId="36" fillId="0" borderId="0" xfId="12" applyFont="1" applyBorder="1" applyAlignment="1" applyProtection="1">
      <alignment wrapText="1"/>
    </xf>
    <xf numFmtId="171" fontId="36" fillId="0" borderId="4" xfId="12" applyFont="1" applyBorder="1" applyAlignment="1" applyProtection="1">
      <alignment wrapText="1"/>
    </xf>
    <xf numFmtId="171" fontId="36" fillId="0" borderId="90" xfId="12" applyFont="1" applyBorder="1" applyAlignment="1" applyProtection="1">
      <alignment wrapText="1"/>
    </xf>
    <xf numFmtId="171" fontId="36" fillId="0" borderId="91" xfId="12" applyFont="1" applyBorder="1" applyAlignment="1" applyProtection="1">
      <alignment wrapText="1"/>
    </xf>
    <xf numFmtId="4" fontId="23" fillId="17" borderId="0" xfId="6" applyNumberFormat="1" applyFill="1" applyBorder="1" applyAlignment="1" applyProtection="1">
      <protection locked="0"/>
    </xf>
    <xf numFmtId="4" fontId="8" fillId="17" borderId="0" xfId="6" applyNumberFormat="1" applyFont="1" applyFill="1" applyBorder="1" applyAlignment="1" applyProtection="1">
      <alignment horizontal="center"/>
      <protection locked="0"/>
    </xf>
    <xf numFmtId="0" fontId="9" fillId="0" borderId="3" xfId="4" applyFont="1" applyFill="1" applyBorder="1" applyAlignment="1">
      <alignment horizontal="center" vertical="center"/>
    </xf>
    <xf numFmtId="4" fontId="0" fillId="0" borderId="0" xfId="0" applyNumberFormat="1" applyAlignment="1">
      <alignment vertical="center"/>
    </xf>
    <xf numFmtId="0" fontId="7" fillId="21" borderId="14" xfId="0" applyFont="1" applyFill="1" applyBorder="1" applyAlignment="1" applyProtection="1">
      <alignment horizontal="left" vertical="center"/>
      <protection locked="0"/>
    </xf>
    <xf numFmtId="0" fontId="7" fillId="21" borderId="12" xfId="0" applyFont="1" applyFill="1" applyBorder="1" applyAlignment="1" applyProtection="1">
      <alignment horizontal="left" vertical="center"/>
      <protection locked="0"/>
    </xf>
    <xf numFmtId="0" fontId="5" fillId="21" borderId="22" xfId="0" applyFont="1" applyFill="1" applyBorder="1" applyAlignment="1" applyProtection="1">
      <alignment horizontal="left" vertical="center"/>
      <protection locked="0"/>
    </xf>
    <xf numFmtId="0" fontId="7" fillId="21" borderId="5" xfId="0" applyFont="1" applyFill="1" applyBorder="1" applyAlignment="1" applyProtection="1">
      <alignment horizontal="center" vertical="center"/>
      <protection locked="0"/>
    </xf>
    <xf numFmtId="171" fontId="40" fillId="0" borderId="0" xfId="0" applyNumberFormat="1" applyFont="1" applyFill="1" applyBorder="1" applyAlignment="1">
      <alignment vertical="center"/>
    </xf>
    <xf numFmtId="4" fontId="5" fillId="0" borderId="0" xfId="0" applyNumberFormat="1" applyFont="1"/>
    <xf numFmtId="0" fontId="23" fillId="0" borderId="95" xfId="4" applyFont="1" applyFill="1" applyBorder="1" applyAlignment="1">
      <alignment horizontal="center" vertical="center" wrapText="1"/>
    </xf>
    <xf numFmtId="0" fontId="8" fillId="20" borderId="96" xfId="4" applyFont="1" applyFill="1" applyBorder="1" applyAlignment="1">
      <alignment vertical="center" wrapText="1"/>
    </xf>
    <xf numFmtId="0" fontId="23" fillId="0" borderId="95" xfId="4" applyFont="1" applyFill="1" applyBorder="1" applyAlignment="1">
      <alignment horizontal="left" vertical="center" wrapText="1"/>
    </xf>
    <xf numFmtId="0" fontId="23" fillId="0" borderId="97" xfId="4" applyFont="1" applyBorder="1" applyAlignment="1">
      <alignment horizontal="center" vertical="center" wrapText="1"/>
    </xf>
    <xf numFmtId="4" fontId="23" fillId="8" borderId="97" xfId="4" applyNumberFormat="1" applyFont="1" applyFill="1" applyBorder="1" applyAlignment="1">
      <alignment horizontal="right" vertical="center" wrapText="1"/>
    </xf>
    <xf numFmtId="4" fontId="8" fillId="20" borderId="96" xfId="4" applyNumberFormat="1" applyFont="1" applyFill="1" applyBorder="1" applyAlignment="1">
      <alignment vertical="center" wrapText="1"/>
    </xf>
    <xf numFmtId="4" fontId="23" fillId="0" borderId="97" xfId="4" applyNumberFormat="1" applyFont="1" applyBorder="1" applyAlignment="1">
      <alignment horizontal="right" vertical="center" wrapText="1"/>
    </xf>
    <xf numFmtId="4" fontId="8" fillId="0" borderId="98" xfId="4" applyNumberFormat="1" applyFont="1" applyBorder="1" applyAlignment="1">
      <alignment horizontal="right" vertical="center" wrapText="1"/>
    </xf>
    <xf numFmtId="4" fontId="8" fillId="20" borderId="99" xfId="4" applyNumberFormat="1" applyFont="1" applyFill="1" applyBorder="1" applyAlignment="1">
      <alignment vertical="center" wrapText="1"/>
    </xf>
    <xf numFmtId="0" fontId="8" fillId="20" borderId="97" xfId="4" applyFont="1" applyFill="1" applyBorder="1" applyAlignment="1">
      <alignment vertical="center" wrapText="1"/>
    </xf>
    <xf numFmtId="3" fontId="23" fillId="0" borderId="100" xfId="4" applyNumberFormat="1" applyFont="1" applyFill="1" applyBorder="1" applyAlignment="1">
      <alignment horizontal="center" vertical="center" wrapText="1"/>
    </xf>
    <xf numFmtId="3" fontId="8" fillId="20" borderId="0" xfId="4" applyNumberFormat="1" applyFont="1" applyFill="1" applyBorder="1" applyAlignment="1">
      <alignment horizontal="center" vertical="center" wrapText="1"/>
    </xf>
    <xf numFmtId="0" fontId="23" fillId="0" borderId="101" xfId="4" applyFont="1" applyFill="1" applyBorder="1" applyAlignment="1">
      <alignment horizontal="left" vertical="center" wrapText="1"/>
    </xf>
    <xf numFmtId="4" fontId="23" fillId="8" borderId="102" xfId="4" applyNumberFormat="1" applyFont="1" applyFill="1" applyBorder="1" applyAlignment="1">
      <alignment horizontal="right" vertical="center" wrapText="1"/>
    </xf>
    <xf numFmtId="4" fontId="23" fillId="22" borderId="96" xfId="4" applyNumberFormat="1" applyFont="1" applyFill="1" applyBorder="1" applyAlignment="1">
      <alignment horizontal="right" vertical="center" wrapText="1"/>
    </xf>
    <xf numFmtId="3" fontId="23" fillId="22" borderId="100" xfId="4" applyNumberFormat="1" applyFont="1" applyFill="1" applyBorder="1" applyAlignment="1">
      <alignment horizontal="center" vertical="center" wrapText="1"/>
    </xf>
    <xf numFmtId="0" fontId="23" fillId="22" borderId="95" xfId="4" applyFont="1" applyFill="1" applyBorder="1" applyAlignment="1">
      <alignment horizontal="center" vertical="center" wrapText="1"/>
    </xf>
    <xf numFmtId="0" fontId="23" fillId="22" borderId="101" xfId="4" applyFont="1" applyFill="1" applyBorder="1" applyAlignment="1">
      <alignment horizontal="left" vertical="center" wrapText="1"/>
    </xf>
    <xf numFmtId="4" fontId="23" fillId="22" borderId="97" xfId="4" applyNumberFormat="1" applyFont="1" applyFill="1" applyBorder="1" applyAlignment="1">
      <alignment horizontal="right" vertical="center" wrapText="1"/>
    </xf>
    <xf numFmtId="4" fontId="8" fillId="22" borderId="98" xfId="4" applyNumberFormat="1" applyFont="1" applyFill="1" applyBorder="1" applyAlignment="1">
      <alignment horizontal="right" vertical="center" wrapText="1"/>
    </xf>
    <xf numFmtId="3" fontId="8" fillId="23" borderId="0" xfId="4" applyNumberFormat="1" applyFont="1" applyFill="1" applyBorder="1" applyAlignment="1">
      <alignment horizontal="center" vertical="center" wrapText="1"/>
    </xf>
    <xf numFmtId="0" fontId="23" fillId="22" borderId="0" xfId="4" applyFont="1" applyFill="1"/>
    <xf numFmtId="0" fontId="23" fillId="0" borderId="103" xfId="4" applyFont="1" applyFill="1" applyBorder="1" applyAlignment="1">
      <alignment horizontal="left" vertical="center" wrapText="1"/>
    </xf>
    <xf numFmtId="3" fontId="23" fillId="22" borderId="104" xfId="4" applyNumberFormat="1" applyFont="1" applyFill="1" applyBorder="1" applyAlignment="1">
      <alignment horizontal="center" vertical="center" wrapText="1"/>
    </xf>
    <xf numFmtId="4" fontId="23" fillId="8" borderId="105" xfId="4" applyNumberFormat="1" applyFont="1" applyFill="1" applyBorder="1" applyAlignment="1">
      <alignment horizontal="right" vertical="center" wrapText="1"/>
    </xf>
    <xf numFmtId="3" fontId="23" fillId="0" borderId="105" xfId="4" applyNumberFormat="1" applyFont="1" applyFill="1" applyBorder="1" applyAlignment="1">
      <alignment horizontal="center" vertical="center" wrapText="1"/>
    </xf>
    <xf numFmtId="0" fontId="23" fillId="0" borderId="106" xfId="4" applyFont="1" applyFill="1" applyBorder="1" applyAlignment="1">
      <alignment horizontal="center" vertical="center" wrapText="1"/>
    </xf>
    <xf numFmtId="0" fontId="23" fillId="0" borderId="102" xfId="4" applyFont="1" applyBorder="1" applyAlignment="1">
      <alignment horizontal="center" vertical="center" wrapText="1"/>
    </xf>
    <xf numFmtId="0" fontId="23" fillId="0" borderId="96" xfId="4" applyFont="1" applyBorder="1" applyAlignment="1">
      <alignment horizontal="center" vertical="center" wrapText="1"/>
    </xf>
    <xf numFmtId="3" fontId="23" fillId="22" borderId="67" xfId="4" applyNumberFormat="1" applyFont="1" applyFill="1" applyBorder="1" applyAlignment="1">
      <alignment horizontal="center" vertical="center" wrapText="1"/>
    </xf>
    <xf numFmtId="4" fontId="23" fillId="22" borderId="67" xfId="4" applyNumberFormat="1" applyFont="1" applyFill="1" applyBorder="1" applyAlignment="1">
      <alignment horizontal="right" vertical="center" wrapText="1"/>
    </xf>
    <xf numFmtId="3" fontId="23" fillId="22" borderId="96" xfId="4" applyNumberFormat="1" applyFont="1" applyFill="1" applyBorder="1" applyAlignment="1">
      <alignment horizontal="center" vertical="center" wrapText="1"/>
    </xf>
    <xf numFmtId="4" fontId="23" fillId="22" borderId="102" xfId="4" applyNumberFormat="1" applyFont="1" applyFill="1" applyBorder="1" applyAlignment="1">
      <alignment horizontal="right" vertical="center" wrapText="1"/>
    </xf>
    <xf numFmtId="4" fontId="23" fillId="22" borderId="101" xfId="4" applyNumberFormat="1" applyFont="1" applyFill="1" applyBorder="1" applyAlignment="1">
      <alignment horizontal="right" vertical="center" wrapText="1"/>
    </xf>
    <xf numFmtId="4" fontId="23" fillId="22" borderId="51" xfId="4" applyNumberFormat="1" applyFont="1" applyFill="1" applyBorder="1" applyAlignment="1">
      <alignment horizontal="right" vertical="center" wrapText="1"/>
    </xf>
    <xf numFmtId="3" fontId="8" fillId="24" borderId="0" xfId="4" applyNumberFormat="1" applyFont="1" applyFill="1" applyBorder="1" applyAlignment="1">
      <alignment horizontal="center" vertical="center" wrapText="1"/>
    </xf>
    <xf numFmtId="0" fontId="23" fillId="25" borderId="0" xfId="4" applyFont="1" applyFill="1"/>
    <xf numFmtId="0" fontId="8" fillId="25" borderId="0" xfId="4" applyFont="1" applyFill="1" applyAlignment="1">
      <alignment horizontal="right"/>
    </xf>
    <xf numFmtId="0" fontId="23" fillId="0" borderId="67" xfId="1" applyNumberFormat="1" applyFont="1" applyFill="1" applyBorder="1" applyAlignment="1" applyProtection="1">
      <alignment horizontal="left" vertical="center" wrapText="1"/>
    </xf>
    <xf numFmtId="3" fontId="23" fillId="0" borderId="76" xfId="4" applyNumberFormat="1" applyFont="1" applyFill="1" applyBorder="1" applyAlignment="1">
      <alignment horizontal="center" vertical="center" wrapText="1"/>
    </xf>
    <xf numFmtId="0" fontId="23" fillId="0" borderId="103" xfId="4" applyFont="1" applyFill="1" applyBorder="1" applyAlignment="1">
      <alignment horizontal="center" vertical="center" wrapText="1"/>
    </xf>
    <xf numFmtId="4" fontId="23" fillId="0" borderId="67" xfId="4" applyNumberFormat="1" applyFont="1" applyFill="1" applyBorder="1" applyAlignment="1">
      <alignment horizontal="right" vertical="center" wrapText="1"/>
    </xf>
    <xf numFmtId="4" fontId="8" fillId="0" borderId="98" xfId="4" applyNumberFormat="1" applyFont="1" applyFill="1" applyBorder="1" applyAlignment="1">
      <alignment horizontal="right" vertical="center" wrapText="1"/>
    </xf>
    <xf numFmtId="4" fontId="8" fillId="20" borderId="101" xfId="4" applyNumberFormat="1" applyFont="1" applyFill="1" applyBorder="1" applyAlignment="1">
      <alignment vertical="center" wrapText="1"/>
    </xf>
    <xf numFmtId="3" fontId="8" fillId="20" borderId="107" xfId="4" applyNumberFormat="1" applyFont="1" applyFill="1" applyBorder="1" applyAlignment="1">
      <alignment horizontal="center" vertical="center" wrapText="1"/>
    </xf>
    <xf numFmtId="3" fontId="8" fillId="20" borderId="104" xfId="4" applyNumberFormat="1" applyFont="1" applyFill="1" applyBorder="1" applyAlignment="1">
      <alignment horizontal="center" vertical="center" wrapText="1"/>
    </xf>
    <xf numFmtId="4" fontId="23" fillId="25" borderId="0" xfId="4" applyNumberFormat="1" applyFont="1" applyFill="1"/>
    <xf numFmtId="0" fontId="23" fillId="0" borderId="108" xfId="4" applyFont="1" applyFill="1" applyBorder="1" applyAlignment="1">
      <alignment horizontal="left" vertical="center" wrapText="1"/>
    </xf>
    <xf numFmtId="3" fontId="23" fillId="0" borderId="109" xfId="4" applyNumberFormat="1" applyFont="1" applyFill="1" applyBorder="1" applyAlignment="1">
      <alignment horizontal="center" vertical="center" wrapText="1"/>
    </xf>
    <xf numFmtId="4" fontId="23" fillId="0" borderId="97" xfId="4" applyNumberFormat="1" applyFont="1" applyFill="1" applyBorder="1" applyAlignment="1">
      <alignment horizontal="right" vertical="center" wrapText="1"/>
    </xf>
    <xf numFmtId="0" fontId="23" fillId="22" borderId="95" xfId="4" applyFont="1" applyFill="1" applyBorder="1" applyAlignment="1">
      <alignment horizontal="center" vertical="center"/>
    </xf>
    <xf numFmtId="4" fontId="8" fillId="20" borderId="110" xfId="4" applyNumberFormat="1" applyFont="1" applyFill="1" applyBorder="1" applyAlignment="1">
      <alignment horizontal="right" vertical="center" wrapText="1"/>
    </xf>
    <xf numFmtId="0" fontId="23" fillId="22" borderId="111" xfId="4" applyFont="1" applyFill="1" applyBorder="1" applyAlignment="1">
      <alignment horizontal="left" vertical="center" wrapText="1"/>
    </xf>
    <xf numFmtId="0" fontId="23" fillId="22" borderId="103" xfId="4" applyFont="1" applyFill="1" applyBorder="1" applyAlignment="1">
      <alignment horizontal="center" vertical="center" wrapText="1"/>
    </xf>
    <xf numFmtId="0" fontId="23" fillId="0" borderId="96" xfId="0" applyFont="1" applyFill="1" applyBorder="1" applyAlignment="1">
      <alignment horizontal="center" vertical="center"/>
    </xf>
    <xf numFmtId="0" fontId="23" fillId="0" borderId="51" xfId="0" applyFont="1" applyFill="1" applyBorder="1" applyAlignment="1">
      <alignment horizontal="center" vertical="center"/>
    </xf>
    <xf numFmtId="0" fontId="23" fillId="22" borderId="51" xfId="4" applyFont="1" applyFill="1" applyBorder="1" applyAlignment="1">
      <alignment horizontal="left" vertical="center" wrapText="1"/>
    </xf>
    <xf numFmtId="3" fontId="23" fillId="22" borderId="51" xfId="4" applyNumberFormat="1" applyFont="1" applyFill="1" applyBorder="1" applyAlignment="1">
      <alignment horizontal="center" vertical="center" wrapText="1"/>
    </xf>
    <xf numFmtId="0" fontId="23" fillId="22" borderId="112" xfId="4" applyFont="1" applyFill="1" applyBorder="1" applyAlignment="1">
      <alignment horizontal="left" vertical="center" wrapText="1"/>
    </xf>
    <xf numFmtId="3" fontId="23" fillId="22" borderId="113" xfId="4" applyNumberFormat="1" applyFont="1" applyFill="1" applyBorder="1" applyAlignment="1">
      <alignment horizontal="center" vertical="center" wrapText="1"/>
    </xf>
    <xf numFmtId="0" fontId="23" fillId="22" borderId="51" xfId="4" applyFont="1" applyFill="1" applyBorder="1" applyAlignment="1">
      <alignment horizontal="center" vertical="center" wrapText="1"/>
    </xf>
    <xf numFmtId="0" fontId="23" fillId="16" borderId="3" xfId="4" applyFont="1" applyFill="1" applyBorder="1" applyAlignment="1">
      <alignment horizontal="center" vertical="center" wrapText="1"/>
    </xf>
    <xf numFmtId="0" fontId="23" fillId="16" borderId="114" xfId="4" applyFont="1" applyFill="1" applyBorder="1" applyAlignment="1">
      <alignment horizontal="center" vertical="center" wrapText="1"/>
    </xf>
    <xf numFmtId="0" fontId="23" fillId="16" borderId="115" xfId="4" applyFont="1" applyFill="1" applyBorder="1" applyAlignment="1">
      <alignment horizontal="center" vertical="center" wrapText="1"/>
    </xf>
    <xf numFmtId="4" fontId="23" fillId="0" borderId="0" xfId="0" applyNumberFormat="1" applyFont="1" applyAlignment="1" applyProtection="1">
      <alignment vertical="center"/>
    </xf>
    <xf numFmtId="4" fontId="8" fillId="20" borderId="116" xfId="4" quotePrefix="1" applyNumberFormat="1" applyFont="1" applyFill="1" applyBorder="1" applyAlignment="1">
      <alignment horizontal="right" vertical="center"/>
    </xf>
    <xf numFmtId="0" fontId="23" fillId="0" borderId="65" xfId="4" applyFont="1" applyBorder="1" applyAlignment="1">
      <alignment wrapText="1"/>
    </xf>
    <xf numFmtId="0" fontId="7" fillId="0" borderId="0" xfId="0" applyFont="1" applyFill="1" applyBorder="1"/>
    <xf numFmtId="0" fontId="21" fillId="0" borderId="0" xfId="0" applyFont="1" applyFill="1" applyBorder="1" applyAlignment="1" applyProtection="1">
      <alignment horizontal="left" vertical="center"/>
      <protection locked="0"/>
    </xf>
    <xf numFmtId="0" fontId="7" fillId="0" borderId="0" xfId="0" applyFont="1" applyFill="1" applyAlignment="1" applyProtection="1">
      <alignment horizontal="left" vertical="center"/>
      <protection locked="0"/>
    </xf>
    <xf numFmtId="0" fontId="17" fillId="0" borderId="0" xfId="0" applyFont="1" applyFill="1" applyAlignment="1" applyProtection="1">
      <alignment horizontal="left" vertical="center"/>
      <protection locked="0"/>
    </xf>
    <xf numFmtId="0" fontId="0" fillId="0" borderId="4" xfId="0" applyFill="1" applyBorder="1" applyAlignment="1" applyProtection="1">
      <alignment vertical="center"/>
    </xf>
    <xf numFmtId="0" fontId="0" fillId="0" borderId="4" xfId="0" applyFill="1" applyBorder="1" applyAlignment="1" applyProtection="1">
      <alignment vertical="center"/>
      <protection locked="0"/>
    </xf>
    <xf numFmtId="0" fontId="21" fillId="0" borderId="4"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4" xfId="0" applyFont="1" applyFill="1" applyBorder="1" applyAlignment="1" applyProtection="1">
      <alignment horizontal="left" vertical="center"/>
      <protection locked="0"/>
    </xf>
    <xf numFmtId="171" fontId="0" fillId="0" borderId="0" xfId="0" applyNumberFormat="1" applyFill="1" applyBorder="1" applyAlignment="1" applyProtection="1">
      <alignment vertical="center"/>
    </xf>
    <xf numFmtId="0" fontId="9" fillId="4" borderId="43" xfId="0" applyFont="1" applyFill="1" applyBorder="1" applyAlignment="1" applyProtection="1">
      <alignment horizontal="left" vertical="center"/>
      <protection locked="0"/>
    </xf>
    <xf numFmtId="0" fontId="5" fillId="4" borderId="0" xfId="0" applyFont="1" applyFill="1" applyAlignment="1" applyProtection="1">
      <alignment horizontal="left" vertical="center"/>
      <protection locked="0"/>
    </xf>
    <xf numFmtId="4" fontId="8" fillId="0" borderId="117" xfId="4" applyNumberFormat="1" applyFont="1" applyFill="1" applyBorder="1" applyAlignment="1">
      <alignment horizontal="center" wrapText="1"/>
    </xf>
    <xf numFmtId="4" fontId="8" fillId="0" borderId="118" xfId="4" applyNumberFormat="1" applyFont="1" applyFill="1" applyBorder="1" applyAlignment="1">
      <alignment horizontal="center" wrapText="1"/>
    </xf>
    <xf numFmtId="4" fontId="8" fillId="0" borderId="65" xfId="4" applyNumberFormat="1" applyFont="1" applyFill="1" applyBorder="1" applyAlignment="1">
      <alignment horizontal="center" wrapText="1"/>
    </xf>
    <xf numFmtId="4" fontId="8" fillId="0" borderId="70" xfId="4" applyNumberFormat="1" applyFont="1" applyFill="1" applyBorder="1" applyAlignment="1">
      <alignment horizontal="center" wrapText="1"/>
    </xf>
    <xf numFmtId="0" fontId="8" fillId="0" borderId="0" xfId="4" applyFont="1" applyFill="1" applyBorder="1" applyAlignment="1">
      <alignment horizontal="center" vertical="center"/>
    </xf>
    <xf numFmtId="0" fontId="8" fillId="20" borderId="119" xfId="4" applyFont="1" applyFill="1" applyBorder="1" applyAlignment="1">
      <alignment horizontal="right" vertical="center"/>
    </xf>
    <xf numFmtId="0" fontId="8" fillId="20" borderId="120" xfId="4" applyFont="1" applyFill="1" applyBorder="1" applyAlignment="1">
      <alignment horizontal="right" vertical="center"/>
    </xf>
    <xf numFmtId="0" fontId="8" fillId="0" borderId="3" xfId="4" applyFont="1" applyFill="1" applyBorder="1" applyAlignment="1">
      <alignment horizontal="left" vertical="center"/>
    </xf>
    <xf numFmtId="0" fontId="8" fillId="0" borderId="0" xfId="4" applyFont="1" applyFill="1" applyBorder="1" applyAlignment="1">
      <alignment horizontal="left" vertical="center"/>
    </xf>
    <xf numFmtId="0" fontId="8" fillId="0" borderId="3" xfId="4" applyFont="1" applyFill="1" applyBorder="1" applyAlignment="1">
      <alignment horizontal="left" wrapText="1"/>
    </xf>
    <xf numFmtId="0" fontId="8" fillId="0" borderId="0" xfId="4" applyFont="1" applyFill="1" applyBorder="1" applyAlignment="1">
      <alignment horizontal="left" wrapText="1"/>
    </xf>
    <xf numFmtId="0" fontId="32" fillId="0" borderId="121" xfId="4" applyFont="1" applyBorder="1" applyAlignment="1">
      <alignment horizontal="center" vertical="center" wrapText="1"/>
    </xf>
    <xf numFmtId="0" fontId="32" fillId="0" borderId="122" xfId="4" applyFont="1" applyBorder="1" applyAlignment="1">
      <alignment horizontal="center" vertical="center" wrapText="1"/>
    </xf>
    <xf numFmtId="0" fontId="32" fillId="0" borderId="123" xfId="4" applyFont="1" applyBorder="1" applyAlignment="1">
      <alignment horizontal="center" vertical="center" wrapText="1"/>
    </xf>
    <xf numFmtId="0" fontId="32" fillId="0" borderId="71" xfId="4" applyFont="1" applyBorder="1" applyAlignment="1">
      <alignment horizontal="center" vertical="center" wrapText="1"/>
    </xf>
    <xf numFmtId="0" fontId="32" fillId="0" borderId="66" xfId="4" applyFont="1" applyBorder="1" applyAlignment="1">
      <alignment horizontal="center" vertical="center" wrapText="1"/>
    </xf>
    <xf numFmtId="0" fontId="32" fillId="0" borderId="72" xfId="4" applyFont="1" applyBorder="1" applyAlignment="1">
      <alignment horizontal="center" vertical="center" wrapText="1"/>
    </xf>
    <xf numFmtId="0" fontId="8" fillId="16" borderId="117" xfId="4" applyFont="1" applyFill="1" applyBorder="1" applyAlignment="1">
      <alignment horizontal="left" wrapText="1"/>
    </xf>
    <xf numFmtId="0" fontId="8" fillId="16" borderId="118" xfId="4" applyFont="1" applyFill="1" applyBorder="1" applyAlignment="1">
      <alignment horizontal="left" wrapText="1"/>
    </xf>
    <xf numFmtId="0" fontId="8" fillId="16" borderId="0" xfId="4" applyFont="1" applyFill="1" applyBorder="1" applyAlignment="1">
      <alignment horizontal="left" wrapText="1"/>
    </xf>
    <xf numFmtId="0" fontId="8" fillId="16" borderId="65" xfId="4" applyFont="1" applyFill="1" applyBorder="1" applyAlignment="1">
      <alignment horizontal="left" wrapText="1"/>
    </xf>
    <xf numFmtId="4" fontId="8" fillId="16" borderId="65" xfId="4" applyNumberFormat="1" applyFont="1" applyFill="1" applyBorder="1" applyAlignment="1">
      <alignment horizontal="center" wrapText="1"/>
    </xf>
    <xf numFmtId="4" fontId="12" fillId="16" borderId="65" xfId="4" applyNumberFormat="1" applyFont="1" applyFill="1" applyBorder="1" applyAlignment="1">
      <alignment horizontal="center" wrapText="1"/>
    </xf>
    <xf numFmtId="0" fontId="10" fillId="4" borderId="3" xfId="0" applyFont="1" applyFill="1" applyBorder="1" applyAlignment="1" applyProtection="1">
      <alignment horizontal="left" vertical="center"/>
      <protection locked="0"/>
    </xf>
    <xf numFmtId="0" fontId="10" fillId="4" borderId="0"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6" fillId="4" borderId="22" xfId="0" applyFont="1" applyFill="1" applyBorder="1" applyAlignment="1" applyProtection="1">
      <alignment horizontal="left" vertical="center"/>
      <protection locked="0"/>
    </xf>
    <xf numFmtId="0" fontId="6" fillId="4" borderId="14" xfId="0" applyFont="1" applyFill="1" applyBorder="1" applyAlignment="1" applyProtection="1">
      <alignment horizontal="left" vertical="center"/>
      <protection locked="0"/>
    </xf>
    <xf numFmtId="0" fontId="6" fillId="4" borderId="12" xfId="0" applyFont="1" applyFill="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6" fillId="4" borderId="124" xfId="0" applyFont="1" applyFill="1" applyBorder="1" applyAlignment="1" applyProtection="1">
      <alignment horizontal="left" vertical="center"/>
      <protection locked="0"/>
    </xf>
    <xf numFmtId="0" fontId="6" fillId="4" borderId="125" xfId="0" applyFont="1" applyFill="1" applyBorder="1" applyAlignment="1" applyProtection="1">
      <alignment horizontal="left" vertical="center"/>
      <protection locked="0"/>
    </xf>
    <xf numFmtId="0" fontId="6" fillId="4" borderId="126" xfId="0" applyFont="1" applyFill="1" applyBorder="1" applyAlignment="1" applyProtection="1">
      <alignment horizontal="left" vertical="center"/>
      <protection locked="0"/>
    </xf>
    <xf numFmtId="14" fontId="8" fillId="2" borderId="7" xfId="0" applyNumberFormat="1" applyFont="1" applyFill="1" applyBorder="1" applyAlignment="1" applyProtection="1">
      <alignment horizontal="center" vertical="center"/>
      <protection locked="0"/>
    </xf>
    <xf numFmtId="14" fontId="8" fillId="2" borderId="11" xfId="0" applyNumberFormat="1" applyFont="1" applyFill="1" applyBorder="1" applyAlignment="1" applyProtection="1">
      <alignment horizontal="center" vertical="center"/>
      <protection locked="0"/>
    </xf>
    <xf numFmtId="0" fontId="5" fillId="10" borderId="9" xfId="0" applyFont="1" applyFill="1" applyBorder="1" applyAlignment="1">
      <alignment horizontal="center" vertical="center"/>
    </xf>
    <xf numFmtId="0" fontId="10" fillId="2" borderId="7"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8" borderId="3" xfId="0" applyFont="1" applyFill="1" applyBorder="1" applyAlignment="1">
      <alignment horizontal="center" vertical="center"/>
    </xf>
    <xf numFmtId="0" fontId="10" fillId="8" borderId="0" xfId="0" applyFont="1" applyFill="1" applyBorder="1" applyAlignment="1">
      <alignment horizontal="center" vertical="center"/>
    </xf>
    <xf numFmtId="0" fontId="10" fillId="8" borderId="4"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0"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6" xfId="0" applyFont="1" applyFill="1" applyBorder="1" applyAlignment="1">
      <alignment horizontal="center" vertical="center"/>
    </xf>
    <xf numFmtId="0" fontId="5" fillId="0" borderId="6"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9" fillId="4" borderId="9"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7" fillId="0" borderId="9" xfId="0" applyFont="1" applyFill="1" applyBorder="1" applyAlignment="1" applyProtection="1">
      <alignment horizontal="right" vertical="center"/>
    </xf>
    <xf numFmtId="0" fontId="10" fillId="4" borderId="3"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4" xfId="0" applyFont="1" applyFill="1" applyBorder="1" applyAlignment="1">
      <alignment horizontal="center" vertical="center"/>
    </xf>
    <xf numFmtId="0" fontId="10" fillId="10" borderId="12" xfId="0" applyFont="1" applyFill="1" applyBorder="1" applyAlignment="1" applyProtection="1">
      <alignment horizontal="right" vertical="center"/>
      <protection locked="0"/>
    </xf>
    <xf numFmtId="0" fontId="10" fillId="10" borderId="5" xfId="0" applyFont="1" applyFill="1" applyBorder="1" applyAlignment="1" applyProtection="1">
      <alignment horizontal="right" vertical="center"/>
      <protection locked="0"/>
    </xf>
    <xf numFmtId="0" fontId="10" fillId="10" borderId="22" xfId="0" applyFont="1" applyFill="1" applyBorder="1" applyAlignment="1" applyProtection="1">
      <alignment horizontal="right" vertical="center"/>
      <protection locked="0"/>
    </xf>
    <xf numFmtId="0" fontId="8" fillId="17" borderId="0" xfId="6" applyFont="1" applyFill="1" applyBorder="1" applyAlignment="1" applyProtection="1">
      <alignment horizontal="left"/>
      <protection locked="0"/>
    </xf>
    <xf numFmtId="0" fontId="23" fillId="17" borderId="0" xfId="6" applyFill="1" applyBorder="1" applyAlignment="1" applyProtection="1">
      <alignment horizontal="center"/>
      <protection locked="0"/>
    </xf>
    <xf numFmtId="0" fontId="37" fillId="0" borderId="13" xfId="6" applyFont="1" applyBorder="1" applyAlignment="1" applyProtection="1">
      <alignment horizontal="center" vertical="center"/>
    </xf>
    <xf numFmtId="0" fontId="37" fillId="0" borderId="9" xfId="6" applyFont="1" applyBorder="1" applyAlignment="1" applyProtection="1">
      <alignment horizontal="center" vertical="center"/>
    </xf>
    <xf numFmtId="0" fontId="37" fillId="0" borderId="10" xfId="6" applyFont="1" applyBorder="1" applyAlignment="1" applyProtection="1">
      <alignment horizontal="center" vertical="center"/>
    </xf>
    <xf numFmtId="171" fontId="8" fillId="0" borderId="13" xfId="12" applyFont="1" applyBorder="1" applyAlignment="1" applyProtection="1">
      <alignment horizontal="center" wrapText="1"/>
    </xf>
    <xf numFmtId="0" fontId="8" fillId="0" borderId="9" xfId="6" applyFont="1" applyBorder="1" applyAlignment="1" applyProtection="1">
      <alignment horizontal="center" wrapText="1"/>
    </xf>
    <xf numFmtId="0" fontId="8" fillId="0" borderId="10" xfId="6" applyFont="1" applyBorder="1" applyAlignment="1" applyProtection="1">
      <alignment horizontal="center" wrapText="1"/>
    </xf>
    <xf numFmtId="0" fontId="8" fillId="0" borderId="3" xfId="6" applyFont="1" applyBorder="1" applyAlignment="1" applyProtection="1">
      <alignment horizontal="center" wrapText="1"/>
    </xf>
    <xf numFmtId="0" fontId="8" fillId="0" borderId="0" xfId="6" applyFont="1" applyBorder="1" applyAlignment="1" applyProtection="1">
      <alignment horizontal="center" wrapText="1"/>
    </xf>
    <xf numFmtId="0" fontId="8" fillId="0" borderId="4" xfId="6" applyFont="1" applyBorder="1" applyAlignment="1" applyProtection="1">
      <alignment horizontal="center" wrapText="1"/>
    </xf>
    <xf numFmtId="0" fontId="8" fillId="17" borderId="136" xfId="6" applyFont="1" applyFill="1" applyBorder="1" applyAlignment="1" applyProtection="1">
      <alignment horizontal="left"/>
      <protection locked="0"/>
    </xf>
    <xf numFmtId="0" fontId="8" fillId="17" borderId="137" xfId="6" applyFont="1" applyFill="1" applyBorder="1" applyAlignment="1" applyProtection="1">
      <alignment horizontal="left"/>
      <protection locked="0"/>
    </xf>
    <xf numFmtId="0" fontId="23" fillId="17" borderId="81" xfId="6" applyFont="1" applyFill="1" applyBorder="1" applyAlignment="1" applyProtection="1">
      <alignment horizontal="center" vertical="center"/>
      <protection locked="0"/>
    </xf>
    <xf numFmtId="0" fontId="23" fillId="17" borderId="82" xfId="6" applyFont="1" applyFill="1" applyBorder="1" applyAlignment="1" applyProtection="1">
      <alignment horizontal="center" vertical="center"/>
      <protection locked="0"/>
    </xf>
    <xf numFmtId="171" fontId="23" fillId="0" borderId="138" xfId="12" applyFont="1" applyFill="1" applyBorder="1" applyAlignment="1" applyProtection="1">
      <alignment horizontal="center" vertical="top"/>
    </xf>
    <xf numFmtId="171" fontId="23" fillId="0" borderId="6" xfId="12" applyFont="1" applyFill="1" applyBorder="1" applyAlignment="1" applyProtection="1">
      <alignment horizontal="center" vertical="top"/>
    </xf>
    <xf numFmtId="171" fontId="23" fillId="0" borderId="11" xfId="12" applyFont="1" applyFill="1" applyBorder="1" applyAlignment="1" applyProtection="1">
      <alignment horizontal="center" vertical="top"/>
    </xf>
    <xf numFmtId="0" fontId="36" fillId="3" borderId="135" xfId="6" applyFont="1" applyFill="1" applyBorder="1" applyAlignment="1" applyProtection="1">
      <alignment horizontal="center" wrapText="1"/>
    </xf>
    <xf numFmtId="0" fontId="36" fillId="3" borderId="132" xfId="6" applyFont="1" applyFill="1" applyBorder="1" applyAlignment="1" applyProtection="1">
      <alignment horizontal="center" wrapText="1"/>
    </xf>
    <xf numFmtId="0" fontId="36" fillId="3" borderId="133" xfId="6" applyFont="1" applyFill="1" applyBorder="1" applyAlignment="1" applyProtection="1">
      <alignment horizontal="center" wrapText="1"/>
    </xf>
    <xf numFmtId="0" fontId="36" fillId="3" borderId="131" xfId="6" applyFont="1" applyFill="1" applyBorder="1" applyAlignment="1" applyProtection="1">
      <alignment horizontal="center" wrapText="1"/>
    </xf>
    <xf numFmtId="171" fontId="36" fillId="3" borderId="131" xfId="11" applyFont="1" applyFill="1" applyBorder="1" applyAlignment="1" applyProtection="1">
      <alignment horizontal="center" wrapText="1"/>
    </xf>
    <xf numFmtId="171" fontId="36" fillId="3" borderId="134" xfId="11" applyFont="1" applyFill="1" applyBorder="1" applyAlignment="1" applyProtection="1">
      <alignment horizontal="center" wrapText="1"/>
    </xf>
    <xf numFmtId="0" fontId="36" fillId="0" borderId="128" xfId="6" applyFont="1" applyBorder="1" applyAlignment="1" applyProtection="1">
      <alignment horizontal="center" wrapText="1"/>
    </xf>
    <xf numFmtId="0" fontId="36" fillId="0" borderId="14" xfId="6" applyFont="1" applyBorder="1" applyAlignment="1" applyProtection="1">
      <alignment horizontal="center" wrapText="1"/>
    </xf>
    <xf numFmtId="0" fontId="36" fillId="0" borderId="12" xfId="6" applyFont="1" applyBorder="1" applyAlignment="1" applyProtection="1">
      <alignment horizontal="center" wrapText="1"/>
    </xf>
    <xf numFmtId="171" fontId="30" fillId="0" borderId="22" xfId="11" applyFont="1" applyBorder="1" applyAlignment="1" applyProtection="1">
      <alignment horizontal="center" wrapText="1"/>
    </xf>
    <xf numFmtId="171" fontId="30" fillId="0" borderId="127" xfId="11" applyFont="1" applyBorder="1" applyAlignment="1" applyProtection="1">
      <alignment horizontal="center" wrapText="1"/>
    </xf>
    <xf numFmtId="0" fontId="23" fillId="0" borderId="128" xfId="6" applyBorder="1" applyAlignment="1" applyProtection="1">
      <alignment horizontal="center"/>
    </xf>
    <xf numFmtId="0" fontId="23" fillId="0" borderId="14" xfId="6" applyBorder="1" applyAlignment="1" applyProtection="1">
      <alignment horizontal="center"/>
    </xf>
    <xf numFmtId="0" fontId="23" fillId="0" borderId="12" xfId="6" applyBorder="1" applyAlignment="1" applyProtection="1">
      <alignment horizontal="center"/>
    </xf>
    <xf numFmtId="0" fontId="30" fillId="0" borderId="22" xfId="6" applyFont="1" applyBorder="1" applyAlignment="1" applyProtection="1">
      <alignment horizontal="left" wrapText="1"/>
    </xf>
    <xf numFmtId="0" fontId="30" fillId="0" borderId="14" xfId="6" applyFont="1" applyBorder="1" applyAlignment="1" applyProtection="1">
      <alignment horizontal="left" wrapText="1"/>
    </xf>
    <xf numFmtId="0" fontId="30" fillId="0" borderId="12" xfId="6" applyFont="1" applyBorder="1" applyAlignment="1" applyProtection="1">
      <alignment horizontal="left" wrapText="1"/>
    </xf>
    <xf numFmtId="171" fontId="30" fillId="17" borderId="22" xfId="11" applyNumberFormat="1" applyFont="1" applyFill="1" applyBorder="1" applyAlignment="1" applyProtection="1">
      <alignment horizontal="center" wrapText="1"/>
      <protection locked="0"/>
    </xf>
    <xf numFmtId="171" fontId="30" fillId="17" borderId="127" xfId="11" applyNumberFormat="1" applyFont="1" applyFill="1" applyBorder="1" applyAlignment="1" applyProtection="1">
      <alignment horizontal="center" wrapText="1"/>
      <protection locked="0"/>
    </xf>
    <xf numFmtId="0" fontId="23" fillId="0" borderId="22" xfId="6" applyBorder="1" applyAlignment="1" applyProtection="1">
      <alignment horizontal="center"/>
    </xf>
    <xf numFmtId="0" fontId="36" fillId="0" borderId="128" xfId="6" applyFont="1" applyBorder="1" applyAlignment="1" applyProtection="1">
      <alignment horizontal="left" wrapText="1"/>
    </xf>
    <xf numFmtId="0" fontId="36" fillId="0" borderId="14" xfId="6" applyFont="1" applyBorder="1" applyAlignment="1" applyProtection="1">
      <alignment horizontal="left" wrapText="1"/>
    </xf>
    <xf numFmtId="0" fontId="36" fillId="0" borderId="12" xfId="6" applyFont="1" applyBorder="1" applyAlignment="1" applyProtection="1">
      <alignment horizontal="left" wrapText="1"/>
    </xf>
    <xf numFmtId="198" fontId="36" fillId="0" borderId="22" xfId="11" applyNumberFormat="1" applyFont="1" applyFill="1" applyBorder="1" applyAlignment="1" applyProtection="1">
      <alignment horizontal="center" wrapText="1"/>
    </xf>
    <xf numFmtId="198" fontId="36" fillId="0" borderId="127" xfId="11" applyNumberFormat="1" applyFont="1" applyFill="1" applyBorder="1" applyAlignment="1" applyProtection="1">
      <alignment horizontal="center" wrapText="1"/>
    </xf>
    <xf numFmtId="171" fontId="36" fillId="0" borderId="22" xfId="11" applyFont="1" applyFill="1" applyBorder="1" applyAlignment="1" applyProtection="1">
      <alignment horizontal="center" wrapText="1"/>
    </xf>
    <xf numFmtId="171" fontId="36" fillId="0" borderId="127" xfId="11" applyFont="1" applyFill="1" applyBorder="1" applyAlignment="1" applyProtection="1">
      <alignment horizontal="center" wrapText="1"/>
    </xf>
    <xf numFmtId="2" fontId="30" fillId="0" borderId="22" xfId="11" applyNumberFormat="1" applyFont="1" applyFill="1" applyBorder="1" applyAlignment="1" applyProtection="1">
      <alignment horizontal="right" wrapText="1"/>
    </xf>
    <xf numFmtId="2" fontId="30" fillId="0" borderId="127" xfId="11" applyNumberFormat="1" applyFont="1" applyFill="1" applyBorder="1" applyAlignment="1" applyProtection="1">
      <alignment horizontal="right" wrapText="1"/>
    </xf>
    <xf numFmtId="171" fontId="30" fillId="0" borderId="86" xfId="11" applyFont="1" applyBorder="1" applyAlignment="1" applyProtection="1">
      <alignment wrapText="1"/>
    </xf>
    <xf numFmtId="171" fontId="30" fillId="0" borderId="14" xfId="11" applyFont="1" applyBorder="1" applyAlignment="1" applyProtection="1">
      <alignment wrapText="1"/>
    </xf>
    <xf numFmtId="171" fontId="30" fillId="0" borderId="87" xfId="11" applyFont="1" applyBorder="1" applyAlignment="1" applyProtection="1">
      <alignment wrapText="1"/>
    </xf>
    <xf numFmtId="171" fontId="30" fillId="0" borderId="128" xfId="12" applyFont="1" applyBorder="1" applyAlignment="1" applyProtection="1">
      <alignment horizontal="left" wrapText="1"/>
    </xf>
    <xf numFmtId="171" fontId="30" fillId="0" borderId="14" xfId="12" applyFont="1" applyBorder="1" applyAlignment="1" applyProtection="1">
      <alignment horizontal="left" wrapText="1"/>
    </xf>
    <xf numFmtId="171" fontId="30" fillId="0" borderId="12" xfId="12" applyFont="1" applyBorder="1" applyAlignment="1" applyProtection="1">
      <alignment horizontal="left" wrapText="1"/>
    </xf>
    <xf numFmtId="171" fontId="30" fillId="0" borderId="129" xfId="11" applyFont="1" applyBorder="1" applyAlignment="1" applyProtection="1">
      <alignment horizontal="center" wrapText="1"/>
    </xf>
    <xf numFmtId="171" fontId="30" fillId="0" borderId="130" xfId="11" applyFont="1" applyBorder="1" applyAlignment="1" applyProtection="1">
      <alignment horizontal="center" wrapText="1"/>
    </xf>
    <xf numFmtId="0" fontId="36" fillId="0" borderId="131" xfId="6" applyFont="1" applyFill="1" applyBorder="1" applyAlignment="1" applyProtection="1">
      <alignment horizontal="left" wrapText="1"/>
    </xf>
    <xf numFmtId="0" fontId="36" fillId="0" borderId="132" xfId="6" applyFont="1" applyFill="1" applyBorder="1" applyAlignment="1" applyProtection="1">
      <alignment horizontal="left" wrapText="1"/>
    </xf>
    <xf numFmtId="0" fontId="36" fillId="0" borderId="133" xfId="6" applyFont="1" applyFill="1" applyBorder="1" applyAlignment="1" applyProtection="1">
      <alignment horizontal="left" wrapText="1"/>
    </xf>
    <xf numFmtId="2" fontId="36" fillId="18" borderId="131" xfId="11" applyNumberFormat="1" applyFont="1" applyFill="1" applyBorder="1" applyAlignment="1" applyProtection="1">
      <alignment horizontal="center" wrapText="1"/>
    </xf>
    <xf numFmtId="2" fontId="36" fillId="18" borderId="134" xfId="11" applyNumberFormat="1" applyFont="1" applyFill="1" applyBorder="1" applyAlignment="1" applyProtection="1">
      <alignment horizontal="center" wrapText="1"/>
    </xf>
    <xf numFmtId="0" fontId="8" fillId="17" borderId="4" xfId="6" applyFont="1" applyFill="1" applyBorder="1" applyAlignment="1" applyProtection="1">
      <alignment horizontal="left"/>
      <protection locked="0"/>
    </xf>
    <xf numFmtId="0" fontId="8" fillId="0" borderId="13" xfId="6" applyFont="1" applyFill="1" applyBorder="1" applyAlignment="1" applyProtection="1">
      <alignment horizontal="center"/>
    </xf>
    <xf numFmtId="0" fontId="8" fillId="0" borderId="9" xfId="6" applyFont="1" applyFill="1" applyBorder="1" applyAlignment="1" applyProtection="1">
      <alignment horizontal="center"/>
    </xf>
    <xf numFmtId="0" fontId="36" fillId="0" borderId="3" xfId="6" applyFont="1" applyBorder="1" applyAlignment="1" applyProtection="1">
      <alignment horizontal="center" wrapText="1"/>
    </xf>
    <xf numFmtId="0" fontId="36" fillId="0" borderId="0" xfId="6" applyFont="1" applyBorder="1" applyAlignment="1" applyProtection="1">
      <alignment horizontal="center" wrapText="1"/>
    </xf>
    <xf numFmtId="0" fontId="36" fillId="0" borderId="3" xfId="6" applyFont="1" applyBorder="1" applyAlignment="1" applyProtection="1">
      <alignment horizontal="center"/>
    </xf>
    <xf numFmtId="0" fontId="36" fillId="0" borderId="0" xfId="6" applyFont="1" applyBorder="1" applyAlignment="1" applyProtection="1">
      <alignment horizontal="center"/>
    </xf>
    <xf numFmtId="0" fontId="8" fillId="0" borderId="3" xfId="6" applyFont="1" applyBorder="1" applyAlignment="1" applyProtection="1">
      <alignment horizontal="left" wrapText="1"/>
    </xf>
    <xf numFmtId="0" fontId="8" fillId="0" borderId="0" xfId="6" applyFont="1" applyBorder="1" applyAlignment="1" applyProtection="1">
      <alignment horizontal="left" wrapText="1"/>
    </xf>
    <xf numFmtId="2" fontId="8" fillId="0" borderId="0" xfId="6" applyNumberFormat="1" applyFont="1" applyBorder="1" applyAlignment="1" applyProtection="1">
      <alignment vertical="top" wrapText="1"/>
    </xf>
    <xf numFmtId="2" fontId="23" fillId="0" borderId="0" xfId="6" applyNumberFormat="1" applyAlignment="1" applyProtection="1">
      <alignment vertical="top" wrapText="1"/>
    </xf>
    <xf numFmtId="2" fontId="23" fillId="0" borderId="4" xfId="6" applyNumberFormat="1" applyBorder="1" applyAlignment="1" applyProtection="1">
      <alignment vertical="top" wrapText="1"/>
    </xf>
    <xf numFmtId="0" fontId="23" fillId="0" borderId="0" xfId="6" applyFont="1" applyBorder="1" applyAlignment="1" applyProtection="1">
      <alignment horizontal="center"/>
    </xf>
    <xf numFmtId="0" fontId="23" fillId="0" borderId="0" xfId="6" applyBorder="1" applyAlignment="1" applyProtection="1">
      <alignment horizontal="right"/>
    </xf>
    <xf numFmtId="0" fontId="8" fillId="0" borderId="13" xfId="6" applyFont="1" applyBorder="1" applyAlignment="1" applyProtection="1">
      <alignment horizontal="left" vertical="center" wrapText="1"/>
    </xf>
    <xf numFmtId="0" fontId="8" fillId="0" borderId="9" xfId="6" applyFont="1" applyBorder="1" applyAlignment="1" applyProtection="1">
      <alignment horizontal="left" vertical="center" wrapText="1"/>
    </xf>
    <xf numFmtId="0" fontId="8" fillId="0" borderId="10" xfId="6" applyFont="1" applyBorder="1" applyAlignment="1" applyProtection="1">
      <alignment horizontal="left" vertical="center" wrapText="1"/>
    </xf>
    <xf numFmtId="0" fontId="8" fillId="0" borderId="3" xfId="6" applyFont="1" applyBorder="1" applyAlignment="1" applyProtection="1">
      <alignment horizontal="left" vertical="center" wrapText="1"/>
    </xf>
    <xf numFmtId="0" fontId="8" fillId="0" borderId="0" xfId="6" applyFont="1" applyBorder="1" applyAlignment="1" applyProtection="1">
      <alignment horizontal="left" vertical="center" wrapText="1"/>
    </xf>
    <xf numFmtId="0" fontId="8" fillId="0" borderId="4" xfId="6" applyFont="1" applyBorder="1" applyAlignment="1" applyProtection="1">
      <alignment horizontal="left" vertical="center" wrapText="1"/>
    </xf>
    <xf numFmtId="0" fontId="8" fillId="0" borderId="7" xfId="6" applyFont="1" applyBorder="1" applyAlignment="1" applyProtection="1">
      <alignment horizontal="left" vertical="center" wrapText="1"/>
    </xf>
    <xf numFmtId="0" fontId="8" fillId="0" borderId="6" xfId="6" applyFont="1" applyBorder="1" applyAlignment="1" applyProtection="1">
      <alignment horizontal="left" vertical="center" wrapText="1"/>
    </xf>
    <xf numFmtId="0" fontId="8" fillId="0" borderId="11" xfId="6" applyFont="1" applyBorder="1" applyAlignment="1" applyProtection="1">
      <alignment horizontal="left" vertical="center" wrapText="1"/>
    </xf>
    <xf numFmtId="0" fontId="8" fillId="0" borderId="7" xfId="6" applyFont="1" applyBorder="1" applyAlignment="1" applyProtection="1">
      <alignment horizontal="center" wrapText="1"/>
    </xf>
    <xf numFmtId="0" fontId="8" fillId="0" borderId="6" xfId="6" applyFont="1" applyBorder="1" applyAlignment="1" applyProtection="1">
      <alignment horizontal="center" wrapText="1"/>
    </xf>
    <xf numFmtId="2" fontId="30" fillId="17" borderId="22" xfId="11" applyNumberFormat="1" applyFont="1" applyFill="1" applyBorder="1" applyAlignment="1" applyProtection="1">
      <alignment horizontal="center" wrapText="1"/>
      <protection locked="0"/>
    </xf>
    <xf numFmtId="2" fontId="30" fillId="17" borderId="127" xfId="11" applyNumberFormat="1" applyFont="1" applyFill="1" applyBorder="1" applyAlignment="1" applyProtection="1">
      <alignment horizontal="center" wrapText="1"/>
      <protection locked="0"/>
    </xf>
    <xf numFmtId="0" fontId="36" fillId="0" borderId="79" xfId="6" applyFont="1" applyFill="1" applyBorder="1" applyAlignment="1" applyProtection="1">
      <alignment horizontal="center" wrapText="1"/>
    </xf>
    <xf numFmtId="0" fontId="36" fillId="0" borderId="81" xfId="6" applyFont="1" applyFill="1" applyBorder="1" applyAlignment="1" applyProtection="1">
      <alignment horizontal="center" wrapText="1"/>
    </xf>
    <xf numFmtId="0" fontId="36" fillId="0" borderId="83" xfId="6" applyFont="1" applyFill="1" applyBorder="1" applyAlignment="1" applyProtection="1">
      <alignment horizontal="center" wrapText="1"/>
    </xf>
    <xf numFmtId="10" fontId="33" fillId="19" borderId="79" xfId="6" applyNumberFormat="1" applyFont="1" applyFill="1" applyBorder="1" applyAlignment="1" applyProtection="1">
      <alignment horizontal="center" vertical="top" wrapText="1"/>
    </xf>
    <xf numFmtId="10" fontId="33" fillId="19" borderId="83" xfId="6" applyNumberFormat="1" applyFont="1" applyFill="1" applyBorder="1" applyAlignment="1" applyProtection="1">
      <alignment horizontal="center" vertical="top" wrapText="1"/>
    </xf>
    <xf numFmtId="171" fontId="30" fillId="0" borderId="86" xfId="12" applyFont="1" applyBorder="1" applyAlignment="1" applyProtection="1">
      <alignment wrapText="1"/>
    </xf>
    <xf numFmtId="171" fontId="30" fillId="0" borderId="14" xfId="12" applyFont="1" applyBorder="1" applyAlignment="1" applyProtection="1">
      <alignment wrapText="1"/>
    </xf>
    <xf numFmtId="171" fontId="30" fillId="0" borderId="5" xfId="12" applyFont="1" applyBorder="1" applyAlignment="1" applyProtection="1">
      <alignment wrapText="1"/>
    </xf>
    <xf numFmtId="185" fontId="10" fillId="4" borderId="7" xfId="0" applyNumberFormat="1" applyFont="1" applyFill="1" applyBorder="1" applyAlignment="1" applyProtection="1">
      <alignment horizontal="center" vertical="center"/>
      <protection locked="0"/>
    </xf>
    <xf numFmtId="185" fontId="10" fillId="4" borderId="11" xfId="0" applyNumberFormat="1" applyFont="1" applyFill="1" applyBorder="1" applyAlignment="1" applyProtection="1">
      <alignment horizontal="center" vertical="center"/>
      <protection locked="0"/>
    </xf>
    <xf numFmtId="185" fontId="8" fillId="4" borderId="7" xfId="0" applyNumberFormat="1" applyFont="1" applyFill="1" applyBorder="1" applyAlignment="1" applyProtection="1">
      <alignment horizontal="center" vertical="center"/>
      <protection locked="0"/>
    </xf>
    <xf numFmtId="185" fontId="8" fillId="4" borderId="11" xfId="0" applyNumberFormat="1" applyFont="1" applyFill="1" applyBorder="1" applyAlignment="1" applyProtection="1">
      <alignment horizontal="center" vertical="center"/>
      <protection locked="0"/>
    </xf>
  </cellXfs>
  <cellStyles count="15">
    <cellStyle name="Excel Built-in Normal" xfId="1"/>
    <cellStyle name="Hyperlink" xfId="2" builtinId="8"/>
    <cellStyle name="Normal" xfId="0" builtinId="0"/>
    <cellStyle name="Normal 10" xfId="3"/>
    <cellStyle name="Normal 2" xfId="4"/>
    <cellStyle name="Normal 3" xfId="5"/>
    <cellStyle name="Normal 4" xfId="6"/>
    <cellStyle name="Porcentagem" xfId="7" builtinId="5"/>
    <cellStyle name="Porcentagem 2" xfId="8"/>
    <cellStyle name="Separador de milhares" xfId="9" builtinId="3"/>
    <cellStyle name="Separador de milhares 2" xfId="10"/>
    <cellStyle name="Separador de milhares_BDI Acordão 2622 - Const. Edificios" xfId="11"/>
    <cellStyle name="Separador de milhares_BDI Acordão 2622 Rodovias e Ferrovias" xfId="12"/>
    <cellStyle name="Título 1 1" xfId="13"/>
    <cellStyle name="Vírgula 5" xfId="14"/>
  </cellStyles>
  <dxfs count="8">
    <dxf>
      <font>
        <b/>
        <i val="0"/>
        <strike/>
        <condense val="0"/>
        <extend val="0"/>
        <u val="none"/>
        <color indexed="56"/>
      </font>
      <fill>
        <patternFill>
          <bgColor indexed="53"/>
        </patternFill>
      </fill>
    </dxf>
    <dxf>
      <font>
        <b/>
        <i val="0"/>
        <strike/>
        <condense val="0"/>
        <extend val="0"/>
        <u val="none"/>
        <color indexed="56"/>
      </font>
      <fill>
        <patternFill>
          <bgColor indexed="53"/>
        </patternFill>
      </fill>
    </dxf>
    <dxf>
      <fill>
        <patternFill patternType="solid">
          <bgColor indexed="26"/>
        </patternFill>
      </fill>
    </dxf>
    <dxf>
      <fill>
        <patternFill>
          <bgColor indexed="10"/>
        </patternFill>
      </fill>
    </dxf>
    <dxf>
      <fill>
        <patternFill>
          <bgColor indexed="10"/>
        </patternFill>
      </fill>
    </dxf>
    <dxf>
      <fill>
        <patternFill patternType="lightUp"/>
      </fill>
    </dxf>
    <dxf>
      <fill>
        <patternFill>
          <bgColor indexed="10"/>
        </patternFill>
      </fill>
    </dxf>
    <dxf>
      <fill>
        <patternFill patternType="lightUp"/>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r&#231;amento%20%20BV1-%20JM%20-%20COMP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Projetos\SETE%20LAGOAS\ETE%20Sete%20Lagoas\PROJETO%20CONEPP%20-%20ETE\OR&#199;AMENTO\Macintosh%20HDTabelas%20EMOP\PLANILHA%20BASE%20EMOP-ABRIL_2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idor\Projetos\BRUNNA%20DE%20PAULA\-%20Modelo%20CPU%20e%20Cota&#231;&#227;o\MODELO%20COTA&#199;&#195;O%20E%20CPU.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ervidor\Projetos\Users\Adm\Desktop\EMPRESA\TRABALHOS\2014-CT%20001_CONEPP_ETE%20MATADOURO\2014-CT001_ESTUDOS\CONEPP\PLANILH&#195;O\COPASA-SUDECAP-SETO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Projetos\Tabelas%20EMOP\PLANILHA%20BASE%20EMOP-ABRIL_201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idor\Projetos\SETE%20LAGOAS\ETE%20Sete%20Lagoas\OR&#199;AMENTO\Macintosh%20HDTabelas%20EMOP\PLANILHA%20BASE%20EMOP-ABRIL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idor\licita&#231;&#227;o\ATUAIS\PREF.%20S&#195;O%20GON&#199;ALO\CP%20001-07%20-%20macro%20e%20micro%20drenagem%20-%2019405-07%20-%20Semiurme\Edital%20Antigo\ESTUDO%20DIME\ESTUDO-DIM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idor\rede\Medi&#231;&#227;o\RERRATIFICA&#199;&#213;ES\4&#170;%20RERRATIFICA&#199;&#195;O\MEM&#211;RIA%20DE%20CALCULO\EDIFICA&#199;&#213;ES\DEMOLI&#199;&#213;ES%20DE%20CASAS%20-%20O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idor\Projetos\Documents%20and%20Settings\HOTEL\Desktop\Tr&#234;s%20Rios\CD%20Velho\VIAR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idor\rede\OR&#199;AMENTO\OR&#199;AMENTO%20ATUALIZADO\andressa\DRENAGEM%20CANALETA%2030-07-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Projetos\CAMILA%20PREFISAN\OBRA%20543\ADITIVO%20PL\CPU%20CONTEN&#199;&#195;O%20E%20REBAIXAMENTOS\CPU-CONTEN&#199;&#195;O%20E%20REBAIXAMENT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roducao1\or&#231;amento\OR&#199;AMENTO%20ATUALIZADO\COMPOSI&#199;&#213;ES%20-%20SMH\COMPOSI&#199;&#213;ES%20%20MORRO%20DO%20ALEM&#195;O\CERTO\MORRO%20DO%20ALEM&#195;O%20-%20Conten&#231;&#245;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TAL GERAL"/>
      <sheetName val="A - SERV PREL"/>
      <sheetName val="B - ÁGUA"/>
      <sheetName val="C - ESGOTO"/>
      <sheetName val="D - DRENAGEM"/>
      <sheetName val="F - CRECHE"/>
      <sheetName val="G - CRECHE"/>
      <sheetName val="LIXO ADIANTE"/>
      <sheetName val="Total"/>
      <sheetName val="B - ÁGUA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ADOS COLETATO"/>
      <sheetName val="MEMORIAL DESCRITIVO"/>
      <sheetName val="CAUCULO"/>
      <sheetName val="Gráfico"/>
      <sheetName val="Plan1"/>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br-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PU"/>
      <sheetName val="Cotação"/>
    </sheetNames>
    <sheetDataSet>
      <sheetData sheetId="0" refreshError="1"/>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UDECAP"/>
      <sheetName val="SERVIÇOS - CIBH - 122013"/>
      <sheetName val="INSUMOS - CENTRO - 122013"/>
      <sheetName val="SERVIÇOS - CCBH - 122013"/>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br-11"/>
    </sheetNames>
    <sheetDataSet>
      <sheetData sheetId="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br-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BERTURA DO CANAL"/>
      <sheetName val="FORMA"/>
      <sheetName val="Tunner Liner"/>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SUMO"/>
      <sheetName val="Demolição casas - INFERIOR"/>
      <sheetName val="Demolição casas - SUPERIOR"/>
      <sheetName val="Demolição casas - INFERIOR -ATU"/>
      <sheetName val="Demolição casas - SUPERIOR-ATU"/>
      <sheetName val="RESUMO_DEMOL_CASAS"/>
      <sheetName val="SCOmaio07"/>
      <sheetName val="Dados Gerais"/>
      <sheetName val="#REF"/>
    </sheetNames>
    <sheetDataSet>
      <sheetData sheetId="0" refreshError="1"/>
      <sheetData sheetId="1"/>
      <sheetData sheetId="2"/>
      <sheetData sheetId="3"/>
      <sheetData sheetId="4"/>
      <sheetData sheetId="5"/>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RECHO 2"/>
      <sheetName val="RESUMO"/>
      <sheetName val="Vias Carroçaveis"/>
      <sheetName val="Becos e Vielas"/>
      <sheetName val="Demol conc. simples"/>
      <sheetName val="Demol asfalto"/>
      <sheetName val="Guarda Corpo"/>
      <sheetName val="ADMINISTRAÇÃO - VIÁRIO"/>
      <sheetName val="EMOP-SCO-03-09"/>
      <sheetName val="Dados Gera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ANALETA30x30"/>
      <sheetName val="canaletas em alvenaria PREÇO 2"/>
      <sheetName val="Rede-Ø1200 (8)"/>
      <sheetName val="CANALETA60x60"/>
      <sheetName val="GERAL"/>
      <sheetName val="Dados Gerais"/>
      <sheetName val="SCOmaio07"/>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NTENÇÃO EEEF"/>
      <sheetName val="REBAIXAMENTO EEEF"/>
      <sheetName val="OP REBAIXAMENTO EEEF"/>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URO ARMADO"/>
      <sheetName val="CORTINA ATIRANTADA"/>
      <sheetName val="CONCRETO PROJETADO"/>
      <sheetName val="MURO DE BLOCO"/>
      <sheetName val="DESMONTE DE BLOCO"/>
      <sheetName val="Dados Gerais"/>
      <sheetName val="SCOmaio07"/>
      <sheetName val="Base Orçamento"/>
      <sheetName val="GERA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O60"/>
  <sheetViews>
    <sheetView showGridLines="0" showZeros="0" tabSelected="1" view="pageBreakPreview" zoomScale="70" zoomScaleSheetLayoutView="70" workbookViewId="0">
      <selection activeCell="H45" sqref="H45"/>
    </sheetView>
  </sheetViews>
  <sheetFormatPr defaultRowHeight="12.75"/>
  <cols>
    <col min="1" max="1" width="13.7109375" style="505" customWidth="1"/>
    <col min="2" max="2" width="23.28515625" style="468" customWidth="1"/>
    <col min="3" max="3" width="72.42578125" style="446" customWidth="1"/>
    <col min="4" max="4" width="8.7109375" style="446" customWidth="1"/>
    <col min="5" max="5" width="11.7109375" style="467" customWidth="1"/>
    <col min="6" max="7" width="13.7109375" style="467" customWidth="1"/>
    <col min="8" max="8" width="17.28515625" style="467" customWidth="1"/>
    <col min="9" max="9" width="16.85546875" style="444" hidden="1" customWidth="1"/>
    <col min="10" max="10" width="9.85546875" style="446" bestFit="1" customWidth="1"/>
    <col min="11" max="11" width="9.28515625" style="446" bestFit="1" customWidth="1"/>
    <col min="12" max="13" width="9.140625" style="446"/>
    <col min="14" max="16" width="9.28515625" style="446" bestFit="1" customWidth="1"/>
    <col min="17" max="16384" width="9.140625" style="446"/>
  </cols>
  <sheetData>
    <row r="1" spans="1:9">
      <c r="A1" s="685" t="s">
        <v>224</v>
      </c>
      <c r="B1" s="686"/>
      <c r="C1" s="686"/>
      <c r="D1" s="686"/>
      <c r="E1" s="686"/>
      <c r="F1" s="686"/>
      <c r="G1" s="686"/>
      <c r="H1" s="687"/>
    </row>
    <row r="2" spans="1:9">
      <c r="A2" s="688"/>
      <c r="B2" s="689"/>
      <c r="C2" s="689"/>
      <c r="D2" s="689"/>
      <c r="E2" s="689"/>
      <c r="F2" s="689"/>
      <c r="G2" s="689"/>
      <c r="H2" s="690"/>
    </row>
    <row r="3" spans="1:9">
      <c r="A3" s="688"/>
      <c r="B3" s="689"/>
      <c r="C3" s="689"/>
      <c r="D3" s="689"/>
      <c r="E3" s="689"/>
      <c r="F3" s="689"/>
      <c r="G3" s="689"/>
      <c r="H3" s="690"/>
    </row>
    <row r="4" spans="1:9">
      <c r="A4" s="688"/>
      <c r="B4" s="689"/>
      <c r="C4" s="689"/>
      <c r="D4" s="689"/>
      <c r="E4" s="689"/>
      <c r="F4" s="689"/>
      <c r="G4" s="689"/>
      <c r="H4" s="690"/>
    </row>
    <row r="5" spans="1:9">
      <c r="A5" s="497"/>
      <c r="B5" s="453"/>
      <c r="C5" s="477"/>
      <c r="D5" s="477"/>
      <c r="E5" s="478"/>
      <c r="F5" s="478"/>
      <c r="G5" s="478"/>
      <c r="H5" s="479"/>
    </row>
    <row r="6" spans="1:9">
      <c r="A6" s="657" t="s">
        <v>84</v>
      </c>
      <c r="B6" s="691"/>
      <c r="C6" s="691"/>
      <c r="D6" s="691"/>
      <c r="E6" s="691"/>
      <c r="F6" s="691"/>
      <c r="G6" s="691"/>
      <c r="H6" s="692"/>
    </row>
    <row r="7" spans="1:9">
      <c r="A7" s="656" t="s">
        <v>85</v>
      </c>
      <c r="B7" s="693" t="s">
        <v>216</v>
      </c>
      <c r="C7" s="693"/>
      <c r="D7" s="693"/>
      <c r="E7" s="693"/>
      <c r="F7" s="447"/>
      <c r="G7" s="447"/>
      <c r="H7" s="480" t="s">
        <v>223</v>
      </c>
    </row>
    <row r="8" spans="1:9" ht="12.75" customHeight="1">
      <c r="A8" s="658" t="s">
        <v>86</v>
      </c>
      <c r="B8" s="694" t="s">
        <v>252</v>
      </c>
      <c r="C8" s="694"/>
      <c r="D8" s="448"/>
      <c r="E8" s="695" t="s">
        <v>179</v>
      </c>
      <c r="F8" s="696"/>
      <c r="G8" s="449"/>
      <c r="H8" s="481" t="s">
        <v>178</v>
      </c>
    </row>
    <row r="9" spans="1:9" s="445" customFormat="1">
      <c r="A9" s="498"/>
      <c r="B9" s="450"/>
      <c r="C9" s="450"/>
      <c r="D9" s="451"/>
      <c r="E9" s="452"/>
      <c r="F9" s="452"/>
      <c r="G9" s="674" t="s">
        <v>254</v>
      </c>
      <c r="H9" s="675"/>
      <c r="I9" s="444"/>
    </row>
    <row r="10" spans="1:9">
      <c r="A10" s="497"/>
      <c r="B10" s="661"/>
      <c r="C10" s="661"/>
      <c r="D10" s="661"/>
      <c r="E10" s="661"/>
      <c r="F10" s="661"/>
      <c r="G10" s="676"/>
      <c r="H10" s="677"/>
    </row>
    <row r="11" spans="1:9" s="457" customFormat="1" ht="38.25">
      <c r="A11" s="482" t="s">
        <v>87</v>
      </c>
      <c r="B11" s="454" t="s">
        <v>88</v>
      </c>
      <c r="C11" s="454" t="s">
        <v>89</v>
      </c>
      <c r="D11" s="454" t="s">
        <v>90</v>
      </c>
      <c r="E11" s="455" t="s">
        <v>91</v>
      </c>
      <c r="F11" s="455" t="s">
        <v>92</v>
      </c>
      <c r="G11" s="455" t="s">
        <v>93</v>
      </c>
      <c r="H11" s="483" t="s">
        <v>94</v>
      </c>
      <c r="I11" s="456"/>
    </row>
    <row r="12" spans="1:9" s="459" customFormat="1" ht="20.100000000000001" customHeight="1">
      <c r="A12" s="499" t="s">
        <v>112</v>
      </c>
      <c r="B12" s="469"/>
      <c r="C12" s="470" t="s">
        <v>95</v>
      </c>
      <c r="D12" s="470"/>
      <c r="E12" s="470"/>
      <c r="F12" s="471"/>
      <c r="G12" s="471"/>
      <c r="H12" s="484">
        <f>SUM(H13:H13)</f>
        <v>1541.8396950000001</v>
      </c>
      <c r="I12" s="458"/>
    </row>
    <row r="13" spans="1:9" s="459" customFormat="1" ht="20.25" customHeight="1">
      <c r="A13" s="500"/>
      <c r="B13" s="462" t="s">
        <v>225</v>
      </c>
      <c r="C13" s="633" t="s">
        <v>226</v>
      </c>
      <c r="D13" s="462" t="s">
        <v>97</v>
      </c>
      <c r="E13" s="463">
        <v>5</v>
      </c>
      <c r="F13" s="464">
        <v>249.63</v>
      </c>
      <c r="G13" s="601">
        <f>F13*1.2353</f>
        <v>308.36793900000004</v>
      </c>
      <c r="H13" s="602">
        <f>G13*E13</f>
        <v>1541.8396950000001</v>
      </c>
      <c r="I13" s="458"/>
    </row>
    <row r="14" spans="1:9" s="459" customFormat="1" ht="20.100000000000001" customHeight="1">
      <c r="A14" s="501" t="s">
        <v>113</v>
      </c>
      <c r="B14" s="472"/>
      <c r="C14" s="473" t="s">
        <v>177</v>
      </c>
      <c r="D14" s="473"/>
      <c r="E14" s="473"/>
      <c r="F14" s="474">
        <v>0</v>
      </c>
      <c r="G14" s="474"/>
      <c r="H14" s="486">
        <f>SUM(H15:H19)</f>
        <v>1839.12106356</v>
      </c>
      <c r="I14" s="458"/>
    </row>
    <row r="15" spans="1:9" ht="20.100000000000001" customHeight="1">
      <c r="A15" s="500" t="s">
        <v>107</v>
      </c>
      <c r="B15" s="595">
        <v>72142</v>
      </c>
      <c r="C15" s="597" t="s">
        <v>183</v>
      </c>
      <c r="D15" s="598" t="s">
        <v>180</v>
      </c>
      <c r="E15" s="599">
        <v>2</v>
      </c>
      <c r="F15" s="599">
        <v>7.1</v>
      </c>
      <c r="G15" s="601">
        <f>F15*1.2353</f>
        <v>8.7706300000000006</v>
      </c>
      <c r="H15" s="602">
        <f>G15*E15</f>
        <v>17.541260000000001</v>
      </c>
    </row>
    <row r="16" spans="1:9" s="631" customFormat="1" ht="39" customHeight="1">
      <c r="A16" s="634" t="s">
        <v>188</v>
      </c>
      <c r="B16" s="635" t="s">
        <v>227</v>
      </c>
      <c r="C16" s="617" t="s">
        <v>228</v>
      </c>
      <c r="D16" s="465" t="s">
        <v>180</v>
      </c>
      <c r="E16" s="636">
        <v>17</v>
      </c>
      <c r="F16" s="636">
        <v>32.159999999999997</v>
      </c>
      <c r="G16" s="601">
        <f>F16*1.2353</f>
        <v>39.727247999999996</v>
      </c>
      <c r="H16" s="602">
        <f>G16*E16</f>
        <v>675.36321599999997</v>
      </c>
      <c r="I16" s="632"/>
    </row>
    <row r="17" spans="1:15" s="631" customFormat="1" ht="39" customHeight="1">
      <c r="A17" s="634" t="s">
        <v>231</v>
      </c>
      <c r="B17" s="621" t="s">
        <v>229</v>
      </c>
      <c r="C17" s="617" t="s">
        <v>230</v>
      </c>
      <c r="D17" s="465" t="s">
        <v>180</v>
      </c>
      <c r="E17" s="636">
        <v>17</v>
      </c>
      <c r="F17" s="636">
        <v>7.77</v>
      </c>
      <c r="G17" s="601">
        <f>F17*1.2353</f>
        <v>9.5982810000000001</v>
      </c>
      <c r="H17" s="602">
        <f>G17*E17</f>
        <v>163.17077699999999</v>
      </c>
      <c r="I17" s="632"/>
    </row>
    <row r="18" spans="1:15" ht="39" customHeight="1">
      <c r="A18" s="634" t="s">
        <v>232</v>
      </c>
      <c r="B18" s="621" t="s">
        <v>204</v>
      </c>
      <c r="C18" s="617" t="s">
        <v>205</v>
      </c>
      <c r="D18" s="460" t="s">
        <v>97</v>
      </c>
      <c r="E18" s="463">
        <f>5.92*2</f>
        <v>11.84</v>
      </c>
      <c r="F18" s="599">
        <v>9.7799999999999994</v>
      </c>
      <c r="G18" s="601">
        <f>F18*1.2353</f>
        <v>12.081234</v>
      </c>
      <c r="H18" s="602">
        <f>G18*E18</f>
        <v>143.04181055999999</v>
      </c>
    </row>
    <row r="19" spans="1:15" ht="39" customHeight="1">
      <c r="A19" s="634" t="s">
        <v>236</v>
      </c>
      <c r="B19" s="621" t="s">
        <v>233</v>
      </c>
      <c r="C19" s="617" t="s">
        <v>235</v>
      </c>
      <c r="D19" s="622" t="s">
        <v>234</v>
      </c>
      <c r="E19" s="609">
        <f>(E16+E17)</f>
        <v>34</v>
      </c>
      <c r="F19" s="463">
        <v>20</v>
      </c>
      <c r="G19" s="601">
        <f>F19*1.2353</f>
        <v>24.706000000000003</v>
      </c>
      <c r="H19" s="602">
        <f>G19*E19</f>
        <v>840.00400000000013</v>
      </c>
    </row>
    <row r="20" spans="1:15" ht="21" customHeight="1">
      <c r="A20" s="639" t="s">
        <v>114</v>
      </c>
      <c r="B20" s="640"/>
      <c r="C20" s="604" t="s">
        <v>181</v>
      </c>
      <c r="D20" s="596"/>
      <c r="E20" s="596"/>
      <c r="F20" s="600">
        <v>0</v>
      </c>
      <c r="G20" s="638"/>
      <c r="H20" s="646">
        <f>SUM(H21:H24)</f>
        <v>2334.4264574400004</v>
      </c>
      <c r="I20" s="502"/>
    </row>
    <row r="21" spans="1:15" s="631" customFormat="1" ht="69.75" customHeight="1">
      <c r="A21" s="605" t="s">
        <v>108</v>
      </c>
      <c r="B21" s="595" t="s">
        <v>202</v>
      </c>
      <c r="C21" s="642" t="s">
        <v>237</v>
      </c>
      <c r="D21" s="643" t="s">
        <v>180</v>
      </c>
      <c r="E21" s="644">
        <v>2</v>
      </c>
      <c r="F21" s="644">
        <v>436.5</v>
      </c>
      <c r="G21" s="644">
        <f>F21*1.2353</f>
        <v>539.20845000000008</v>
      </c>
      <c r="H21" s="637">
        <f>G21*E21</f>
        <v>1078.4169000000002</v>
      </c>
      <c r="I21" s="630"/>
      <c r="O21" s="641"/>
    </row>
    <row r="22" spans="1:15" ht="36.75" customHeight="1">
      <c r="A22" s="605" t="s">
        <v>117</v>
      </c>
      <c r="B22" s="595" t="s">
        <v>190</v>
      </c>
      <c r="C22" s="607" t="s">
        <v>191</v>
      </c>
      <c r="D22" s="620" t="s">
        <v>180</v>
      </c>
      <c r="E22" s="619">
        <v>2</v>
      </c>
      <c r="F22" s="619">
        <v>148.25</v>
      </c>
      <c r="G22" s="644">
        <f>F22*1.2353</f>
        <v>183.13322500000001</v>
      </c>
      <c r="H22" s="637">
        <f>G22*E22</f>
        <v>366.26645000000002</v>
      </c>
      <c r="I22" s="606"/>
    </row>
    <row r="23" spans="1:15" ht="36.75" customHeight="1">
      <c r="A23" s="605" t="s">
        <v>118</v>
      </c>
      <c r="B23" s="595" t="s">
        <v>206</v>
      </c>
      <c r="C23" s="607" t="s">
        <v>207</v>
      </c>
      <c r="D23" s="460" t="s">
        <v>97</v>
      </c>
      <c r="E23" s="463">
        <f>5.92*2</f>
        <v>11.84</v>
      </c>
      <c r="F23" s="463">
        <v>19.72</v>
      </c>
      <c r="G23" s="644">
        <f>F23*1.2353</f>
        <v>24.360116000000001</v>
      </c>
      <c r="H23" s="637">
        <f>G23*E23</f>
        <v>288.42377343999999</v>
      </c>
      <c r="I23" s="606"/>
    </row>
    <row r="24" spans="1:15" ht="43.5" customHeight="1">
      <c r="A24" s="605" t="s">
        <v>119</v>
      </c>
      <c r="B24" s="595">
        <v>84878</v>
      </c>
      <c r="C24" s="607" t="s">
        <v>208</v>
      </c>
      <c r="D24" s="623" t="s">
        <v>180</v>
      </c>
      <c r="E24" s="608">
        <v>7</v>
      </c>
      <c r="F24" s="609">
        <v>69.540000000000006</v>
      </c>
      <c r="G24" s="644">
        <f>F24*1.2353</f>
        <v>85.90276200000001</v>
      </c>
      <c r="H24" s="637">
        <f>G24*E24</f>
        <v>601.31933400000003</v>
      </c>
      <c r="I24" s="606"/>
    </row>
    <row r="25" spans="1:15" s="459" customFormat="1" ht="15.75" customHeight="1">
      <c r="A25" s="502" t="s">
        <v>115</v>
      </c>
      <c r="B25" s="472"/>
      <c r="C25" s="596" t="s">
        <v>184</v>
      </c>
      <c r="D25" s="596"/>
      <c r="E25" s="596"/>
      <c r="F25" s="600">
        <v>0</v>
      </c>
      <c r="G25" s="600"/>
      <c r="H25" s="603">
        <f>SUM(H26:H41)</f>
        <v>13260.090178279999</v>
      </c>
      <c r="I25" s="458"/>
    </row>
    <row r="26" spans="1:15" s="616" customFormat="1" ht="49.5" customHeight="1">
      <c r="A26" s="610" t="s">
        <v>109</v>
      </c>
      <c r="B26" s="611" t="s">
        <v>192</v>
      </c>
      <c r="C26" s="612" t="s">
        <v>193</v>
      </c>
      <c r="D26" s="618" t="s">
        <v>180</v>
      </c>
      <c r="E26" s="613">
        <v>4</v>
      </c>
      <c r="F26" s="613">
        <v>393.59</v>
      </c>
      <c r="G26" s="613">
        <f>F26*1.2353</f>
        <v>486.20172700000001</v>
      </c>
      <c r="H26" s="614">
        <f>G26*E26</f>
        <v>1944.806908</v>
      </c>
      <c r="I26" s="615"/>
    </row>
    <row r="27" spans="1:15" s="616" customFormat="1" ht="49.5" customHeight="1">
      <c r="A27" s="610" t="s">
        <v>110</v>
      </c>
      <c r="B27" s="611">
        <v>86888</v>
      </c>
      <c r="C27" s="612" t="s">
        <v>238</v>
      </c>
      <c r="D27" s="618" t="s">
        <v>180</v>
      </c>
      <c r="E27" s="613">
        <v>7</v>
      </c>
      <c r="F27" s="613">
        <v>303.12</v>
      </c>
      <c r="G27" s="613">
        <f t="shared" ref="G27:G41" si="0">F27*1.2353</f>
        <v>374.44413600000001</v>
      </c>
      <c r="H27" s="614">
        <f t="shared" ref="H27:H41" si="1">G27*E27</f>
        <v>2621.108952</v>
      </c>
      <c r="I27" s="615"/>
    </row>
    <row r="28" spans="1:15" s="616" customFormat="1" ht="49.5" customHeight="1">
      <c r="A28" s="610" t="s">
        <v>189</v>
      </c>
      <c r="B28" s="645" t="s">
        <v>239</v>
      </c>
      <c r="C28" s="612" t="s">
        <v>221</v>
      </c>
      <c r="D28" s="618" t="s">
        <v>180</v>
      </c>
      <c r="E28" s="613">
        <v>2</v>
      </c>
      <c r="F28" s="613">
        <v>596.34</v>
      </c>
      <c r="G28" s="613">
        <f t="shared" si="0"/>
        <v>736.65880200000004</v>
      </c>
      <c r="H28" s="614">
        <f t="shared" si="1"/>
        <v>1473.3176040000001</v>
      </c>
      <c r="I28" s="615"/>
    </row>
    <row r="29" spans="1:15" s="616" customFormat="1" ht="46.5" customHeight="1">
      <c r="A29" s="610" t="s">
        <v>182</v>
      </c>
      <c r="B29" s="611" t="s">
        <v>218</v>
      </c>
      <c r="C29" s="612" t="s">
        <v>217</v>
      </c>
      <c r="D29" s="618" t="s">
        <v>180</v>
      </c>
      <c r="E29" s="613">
        <v>2</v>
      </c>
      <c r="F29" s="613">
        <v>321.73</v>
      </c>
      <c r="G29" s="613">
        <f t="shared" si="0"/>
        <v>397.43306900000005</v>
      </c>
      <c r="H29" s="614">
        <f t="shared" si="1"/>
        <v>794.86613800000009</v>
      </c>
      <c r="I29" s="615"/>
    </row>
    <row r="30" spans="1:15" s="616" customFormat="1" ht="42.75" customHeight="1">
      <c r="A30" s="610" t="s">
        <v>185</v>
      </c>
      <c r="B30" s="611">
        <v>86904</v>
      </c>
      <c r="C30" s="612" t="s">
        <v>240</v>
      </c>
      <c r="D30" s="618" t="s">
        <v>180</v>
      </c>
      <c r="E30" s="613">
        <v>2</v>
      </c>
      <c r="F30" s="613">
        <v>76.7</v>
      </c>
      <c r="G30" s="613">
        <f t="shared" si="0"/>
        <v>94.747510000000005</v>
      </c>
      <c r="H30" s="614">
        <f t="shared" si="1"/>
        <v>189.49502000000001</v>
      </c>
      <c r="I30" s="615"/>
    </row>
    <row r="31" spans="1:15" s="616" customFormat="1" ht="42.75" customHeight="1">
      <c r="A31" s="610" t="s">
        <v>209</v>
      </c>
      <c r="B31" s="611">
        <v>86901</v>
      </c>
      <c r="C31" s="612" t="s">
        <v>242</v>
      </c>
      <c r="D31" s="618" t="s">
        <v>180</v>
      </c>
      <c r="E31" s="613">
        <v>2</v>
      </c>
      <c r="F31" s="613">
        <v>87.45</v>
      </c>
      <c r="G31" s="613">
        <f t="shared" si="0"/>
        <v>108.02698500000001</v>
      </c>
      <c r="H31" s="614">
        <f t="shared" si="1"/>
        <v>216.05397000000002</v>
      </c>
      <c r="I31" s="615"/>
    </row>
    <row r="32" spans="1:15" s="616" customFormat="1" ht="56.25" customHeight="1">
      <c r="A32" s="610" t="s">
        <v>210</v>
      </c>
      <c r="B32" s="611" t="s">
        <v>243</v>
      </c>
      <c r="C32" s="612" t="s">
        <v>244</v>
      </c>
      <c r="D32" s="618" t="s">
        <v>97</v>
      </c>
      <c r="E32" s="613">
        <v>4.76</v>
      </c>
      <c r="F32" s="613">
        <v>310.76</v>
      </c>
      <c r="G32" s="613">
        <f t="shared" si="0"/>
        <v>383.88182799999998</v>
      </c>
      <c r="H32" s="614">
        <f t="shared" si="1"/>
        <v>1827.2775012799998</v>
      </c>
      <c r="I32" s="615"/>
    </row>
    <row r="33" spans="1:9" s="616" customFormat="1" ht="56.25" customHeight="1">
      <c r="A33" s="610" t="s">
        <v>211</v>
      </c>
      <c r="B33" s="611" t="s">
        <v>239</v>
      </c>
      <c r="C33" s="612" t="s">
        <v>220</v>
      </c>
      <c r="D33" s="624" t="s">
        <v>180</v>
      </c>
      <c r="E33" s="613">
        <v>2</v>
      </c>
      <c r="F33" s="613">
        <v>316.56</v>
      </c>
      <c r="G33" s="613">
        <f t="shared" si="0"/>
        <v>391.04656800000004</v>
      </c>
      <c r="H33" s="614">
        <f t="shared" si="1"/>
        <v>782.09313600000007</v>
      </c>
      <c r="I33" s="615"/>
    </row>
    <row r="34" spans="1:9" s="616" customFormat="1" ht="56.25" customHeight="1">
      <c r="A34" s="610" t="s">
        <v>212</v>
      </c>
      <c r="B34" s="648" t="s">
        <v>186</v>
      </c>
      <c r="C34" s="653" t="s">
        <v>187</v>
      </c>
      <c r="D34" s="654" t="s">
        <v>180</v>
      </c>
      <c r="E34" s="613">
        <v>2</v>
      </c>
      <c r="F34" s="613">
        <v>163.19999999999999</v>
      </c>
      <c r="G34" s="613">
        <f t="shared" si="0"/>
        <v>201.60095999999999</v>
      </c>
      <c r="H34" s="614">
        <f t="shared" si="1"/>
        <v>403.20191999999997</v>
      </c>
      <c r="I34" s="615"/>
    </row>
    <row r="35" spans="1:9" s="616" customFormat="1" ht="48" customHeight="1">
      <c r="A35" s="610" t="s">
        <v>213</v>
      </c>
      <c r="B35" s="655" t="s">
        <v>201</v>
      </c>
      <c r="C35" s="651" t="s">
        <v>200</v>
      </c>
      <c r="D35" s="652" t="s">
        <v>180</v>
      </c>
      <c r="E35" s="629">
        <v>2</v>
      </c>
      <c r="F35" s="629">
        <v>368</v>
      </c>
      <c r="G35" s="613">
        <f t="shared" si="0"/>
        <v>454.59040000000005</v>
      </c>
      <c r="H35" s="614">
        <f t="shared" si="1"/>
        <v>909.18080000000009</v>
      </c>
      <c r="I35" s="615"/>
    </row>
    <row r="36" spans="1:9" s="616" customFormat="1" ht="48" customHeight="1">
      <c r="A36" s="610" t="s">
        <v>214</v>
      </c>
      <c r="B36" s="650" t="s">
        <v>248</v>
      </c>
      <c r="C36" s="651" t="s">
        <v>249</v>
      </c>
      <c r="D36" s="652" t="s">
        <v>180</v>
      </c>
      <c r="E36" s="629">
        <v>2</v>
      </c>
      <c r="F36" s="629">
        <v>120.87</v>
      </c>
      <c r="G36" s="613">
        <f t="shared" si="0"/>
        <v>149.31071100000003</v>
      </c>
      <c r="H36" s="614">
        <f t="shared" si="1"/>
        <v>298.62142200000005</v>
      </c>
      <c r="I36" s="615"/>
    </row>
    <row r="37" spans="1:9" s="616" customFormat="1" ht="48" customHeight="1">
      <c r="A37" s="610" t="s">
        <v>215</v>
      </c>
      <c r="B37" s="649" t="s">
        <v>246</v>
      </c>
      <c r="C37" s="647" t="s">
        <v>247</v>
      </c>
      <c r="D37" s="626" t="s">
        <v>180</v>
      </c>
      <c r="E37" s="609">
        <v>4</v>
      </c>
      <c r="F37" s="627">
        <v>31.95</v>
      </c>
      <c r="G37" s="613">
        <f t="shared" si="0"/>
        <v>39.467835000000001</v>
      </c>
      <c r="H37" s="614">
        <f t="shared" si="1"/>
        <v>157.87134</v>
      </c>
      <c r="I37" s="615"/>
    </row>
    <row r="38" spans="1:9" s="616" customFormat="1" ht="48" customHeight="1">
      <c r="A38" s="610" t="s">
        <v>219</v>
      </c>
      <c r="B38" s="611" t="s">
        <v>195</v>
      </c>
      <c r="C38" s="612" t="s">
        <v>194</v>
      </c>
      <c r="D38" s="624" t="s">
        <v>180</v>
      </c>
      <c r="E38" s="625">
        <v>4</v>
      </c>
      <c r="F38" s="625">
        <v>147.33000000000001</v>
      </c>
      <c r="G38" s="613">
        <f t="shared" si="0"/>
        <v>181.99674900000002</v>
      </c>
      <c r="H38" s="614">
        <f t="shared" si="1"/>
        <v>727.98699600000009</v>
      </c>
      <c r="I38" s="615"/>
    </row>
    <row r="39" spans="1:9" s="616" customFormat="1" ht="48" customHeight="1">
      <c r="A39" s="610" t="s">
        <v>222</v>
      </c>
      <c r="B39" s="611" t="s">
        <v>197</v>
      </c>
      <c r="C39" s="612" t="s">
        <v>196</v>
      </c>
      <c r="D39" s="626" t="s">
        <v>180</v>
      </c>
      <c r="E39" s="609">
        <v>9</v>
      </c>
      <c r="F39" s="609">
        <v>23.15</v>
      </c>
      <c r="G39" s="613">
        <f t="shared" si="0"/>
        <v>28.597194999999999</v>
      </c>
      <c r="H39" s="614">
        <f t="shared" si="1"/>
        <v>257.37475499999999</v>
      </c>
      <c r="I39" s="615"/>
    </row>
    <row r="40" spans="1:9" s="616" customFormat="1" ht="48" customHeight="1">
      <c r="A40" s="610" t="s">
        <v>250</v>
      </c>
      <c r="B40" s="611" t="s">
        <v>199</v>
      </c>
      <c r="C40" s="612" t="s">
        <v>198</v>
      </c>
      <c r="D40" s="626" t="s">
        <v>180</v>
      </c>
      <c r="E40" s="609">
        <v>2</v>
      </c>
      <c r="F40" s="609">
        <v>240</v>
      </c>
      <c r="G40" s="613">
        <f t="shared" si="0"/>
        <v>296.47200000000004</v>
      </c>
      <c r="H40" s="614">
        <f t="shared" si="1"/>
        <v>592.94400000000007</v>
      </c>
      <c r="I40" s="615"/>
    </row>
    <row r="41" spans="1:9" s="616" customFormat="1" ht="27" customHeight="1">
      <c r="A41" s="610" t="s">
        <v>251</v>
      </c>
      <c r="B41" s="611" t="s">
        <v>203</v>
      </c>
      <c r="C41" s="612" t="s">
        <v>241</v>
      </c>
      <c r="D41" s="626" t="s">
        <v>180</v>
      </c>
      <c r="E41" s="609">
        <v>3</v>
      </c>
      <c r="F41" s="628">
        <v>17.239999999999998</v>
      </c>
      <c r="G41" s="613">
        <f t="shared" si="0"/>
        <v>21.296571999999998</v>
      </c>
      <c r="H41" s="614">
        <f t="shared" si="1"/>
        <v>63.889715999999993</v>
      </c>
      <c r="I41" s="615"/>
    </row>
    <row r="42" spans="1:9" s="459" customFormat="1" ht="20.100000000000001" customHeight="1">
      <c r="A42" s="502" t="s">
        <v>116</v>
      </c>
      <c r="B42" s="472"/>
      <c r="C42" s="596" t="s">
        <v>98</v>
      </c>
      <c r="D42" s="596"/>
      <c r="E42" s="596"/>
      <c r="F42" s="600">
        <v>0</v>
      </c>
      <c r="G42" s="600"/>
      <c r="H42" s="603">
        <f>SUM(H43)</f>
        <v>84.132824159999998</v>
      </c>
      <c r="I42" s="458"/>
    </row>
    <row r="43" spans="1:9" s="459" customFormat="1" ht="20.100000000000001" customHeight="1">
      <c r="A43" s="500" t="s">
        <v>111</v>
      </c>
      <c r="B43" s="465">
        <v>9537</v>
      </c>
      <c r="C43" s="461" t="s">
        <v>99</v>
      </c>
      <c r="D43" s="460" t="s">
        <v>96</v>
      </c>
      <c r="E43" s="463">
        <f>20.06+20.48</f>
        <v>40.54</v>
      </c>
      <c r="F43" s="464">
        <v>1.68</v>
      </c>
      <c r="G43" s="464">
        <f>F43*1.2353</f>
        <v>2.075304</v>
      </c>
      <c r="H43" s="485">
        <f>G43*E43</f>
        <v>84.132824159999998</v>
      </c>
      <c r="I43" s="458"/>
    </row>
    <row r="44" spans="1:9" ht="20.100000000000001" customHeight="1">
      <c r="A44" s="503"/>
      <c r="B44" s="679" t="s">
        <v>100</v>
      </c>
      <c r="C44" s="680"/>
      <c r="D44" s="680"/>
      <c r="E44" s="680"/>
      <c r="F44" s="475"/>
      <c r="G44" s="475"/>
      <c r="H44" s="660">
        <f>H42+H25+H20+H14+H12</f>
        <v>19059.610218439997</v>
      </c>
      <c r="I44" s="466" t="e">
        <f>#REF!+H42+#REF!+#REF!+#REF!+#REF!+#REF!+#REF!+#REF!+#REF!+#REF!+#REF!+#REF!+#REF!+#REF!+#REF!+#REF!+#REF!+#REF!+#REF!+#REF!+#REF!+#REF!+#REF!++#REF!+#REF!+#REF!+#REF!+#REF!+#REF!+#REF!+#REF!+#REF!+#REF!+#REF!+#REF!+#REF!+#REF!+#REF!+#REF!+H14+H12</f>
        <v>#REF!</v>
      </c>
    </row>
    <row r="45" spans="1:9" ht="15" customHeight="1">
      <c r="A45" s="504"/>
      <c r="B45" s="476"/>
      <c r="C45" s="476"/>
      <c r="D45" s="476"/>
      <c r="E45" s="476"/>
      <c r="F45" s="506"/>
      <c r="G45" s="506"/>
      <c r="H45" s="507"/>
      <c r="I45" s="466"/>
    </row>
    <row r="46" spans="1:9" ht="15" customHeight="1">
      <c r="A46" s="504"/>
      <c r="B46" s="476"/>
      <c r="C46" s="476"/>
      <c r="D46" s="476"/>
      <c r="E46" s="476"/>
      <c r="F46" s="476"/>
      <c r="G46" s="476"/>
      <c r="H46" s="508"/>
      <c r="I46" s="466"/>
    </row>
    <row r="47" spans="1:9" ht="15" customHeight="1">
      <c r="A47" s="504"/>
      <c r="B47" s="476"/>
      <c r="C47" s="476"/>
      <c r="D47" s="476"/>
      <c r="E47" s="476" t="s">
        <v>245</v>
      </c>
      <c r="F47" s="476"/>
      <c r="G47" s="476"/>
      <c r="H47" s="508"/>
      <c r="I47" s="466"/>
    </row>
    <row r="48" spans="1:9" ht="15" customHeight="1">
      <c r="A48" s="504"/>
      <c r="B48" s="476"/>
      <c r="C48" s="476"/>
      <c r="D48" s="476"/>
      <c r="E48" s="476"/>
      <c r="F48" s="476"/>
      <c r="G48" s="476"/>
      <c r="H48" s="508"/>
      <c r="I48" s="466"/>
    </row>
    <row r="49" spans="1:9" ht="15" customHeight="1">
      <c r="A49" s="504"/>
      <c r="B49" s="476"/>
      <c r="C49" s="476"/>
      <c r="D49" s="476"/>
      <c r="E49" s="476"/>
      <c r="F49" s="476"/>
      <c r="G49" s="476"/>
      <c r="H49" s="508"/>
      <c r="I49" s="466"/>
    </row>
    <row r="50" spans="1:9" ht="15" customHeight="1">
      <c r="A50" s="504"/>
      <c r="B50" s="476"/>
      <c r="C50" s="476"/>
      <c r="D50" s="476"/>
      <c r="E50" s="476"/>
      <c r="F50" s="476"/>
      <c r="G50" s="476"/>
      <c r="H50" s="508"/>
      <c r="I50" s="466"/>
    </row>
    <row r="51" spans="1:9" ht="15" customHeight="1">
      <c r="A51" s="504"/>
      <c r="B51" s="476"/>
      <c r="C51" s="476"/>
      <c r="D51" s="476"/>
      <c r="E51" s="678" t="s">
        <v>122</v>
      </c>
      <c r="F51" s="678"/>
      <c r="G51" s="678"/>
      <c r="H51" s="678"/>
      <c r="I51" s="466"/>
    </row>
    <row r="52" spans="1:9">
      <c r="A52" s="587"/>
      <c r="B52" s="487"/>
      <c r="C52" s="488"/>
      <c r="D52" s="488"/>
      <c r="E52" s="489"/>
      <c r="F52" s="489"/>
      <c r="G52" s="489" t="s">
        <v>124</v>
      </c>
      <c r="H52" s="489"/>
    </row>
    <row r="53" spans="1:9">
      <c r="A53" s="497"/>
      <c r="B53" s="487"/>
      <c r="C53" s="487"/>
      <c r="D53" s="488"/>
      <c r="E53" s="489"/>
      <c r="F53" s="489"/>
      <c r="G53" s="489"/>
      <c r="H53" s="489"/>
    </row>
    <row r="54" spans="1:9">
      <c r="A54" s="681"/>
      <c r="B54" s="682"/>
      <c r="C54" s="682"/>
      <c r="D54" s="488"/>
      <c r="E54" s="489"/>
      <c r="F54" s="489"/>
      <c r="G54" s="489"/>
      <c r="H54" s="489"/>
    </row>
    <row r="55" spans="1:9" ht="18.75" customHeight="1">
      <c r="A55" s="683"/>
      <c r="B55" s="684"/>
      <c r="C55" s="684"/>
      <c r="D55" s="684"/>
      <c r="E55" s="684"/>
      <c r="F55" s="684"/>
      <c r="G55" s="684"/>
      <c r="H55" s="684"/>
    </row>
    <row r="60" spans="1:9">
      <c r="H60" s="594"/>
    </row>
  </sheetData>
  <mergeCells count="10">
    <mergeCell ref="G9:H10"/>
    <mergeCell ref="E51:H51"/>
    <mergeCell ref="B44:E44"/>
    <mergeCell ref="A54:C54"/>
    <mergeCell ref="A55:H55"/>
    <mergeCell ref="A1:H4"/>
    <mergeCell ref="B6:H6"/>
    <mergeCell ref="B7:E7"/>
    <mergeCell ref="B8:C8"/>
    <mergeCell ref="E8:F8"/>
  </mergeCells>
  <printOptions horizontalCentered="1"/>
  <pageMargins left="0.27" right="0.17" top="0.75" bottom="0.94444444444444442" header="0.51180555555555551" footer="0.75"/>
  <pageSetup paperSize="9" scale="57" firstPageNumber="0" fitToHeight="0" orientation="portrait" r:id="rId1"/>
  <headerFooter alignWithMargins="0">
    <oddFooter>&amp;R&amp;"Verdana,Negrito Itálico"&amp;10Página &amp;P de &amp;N</oddFooter>
  </headerFooter>
</worksheet>
</file>

<file path=xl/worksheets/sheet2.xml><?xml version="1.0" encoding="utf-8"?>
<worksheet xmlns="http://schemas.openxmlformats.org/spreadsheetml/2006/main" xmlns:r="http://schemas.openxmlformats.org/officeDocument/2006/relationships">
  <sheetPr codeName="Plan7"/>
  <dimension ref="B1:CY43"/>
  <sheetViews>
    <sheetView showGridLines="0" view="pageBreakPreview" topLeftCell="F8" zoomScaleNormal="79" zoomScaleSheetLayoutView="100" workbookViewId="0">
      <selection activeCell="F26" sqref="F26"/>
    </sheetView>
  </sheetViews>
  <sheetFormatPr defaultRowHeight="12.75"/>
  <cols>
    <col min="1" max="1" width="1.5703125" style="27" customWidth="1"/>
    <col min="2" max="2" width="5.42578125" style="27" customWidth="1"/>
    <col min="3" max="3" width="33.85546875" style="27" customWidth="1"/>
    <col min="4" max="4" width="11.7109375" style="27" customWidth="1"/>
    <col min="5" max="5" width="11.140625" style="27" customWidth="1"/>
    <col min="6" max="6" width="15.7109375" style="27" customWidth="1"/>
    <col min="7" max="7" width="7.140625" style="28" customWidth="1"/>
    <col min="8" max="8" width="10.7109375" style="27" customWidth="1"/>
    <col min="9" max="9" width="4.42578125" style="27" hidden="1" customWidth="1"/>
    <col min="10" max="10" width="3.42578125" style="27" hidden="1" customWidth="1"/>
    <col min="11" max="11" width="11.85546875" style="27" customWidth="1"/>
    <col min="12" max="12" width="10.7109375" style="27" customWidth="1"/>
    <col min="13" max="13" width="2.85546875" style="27" hidden="1" customWidth="1"/>
    <col min="14" max="14" width="4.5703125" style="27" hidden="1" customWidth="1"/>
    <col min="15" max="15" width="11.85546875" style="27" customWidth="1"/>
    <col min="16" max="16" width="10.7109375" style="27" customWidth="1"/>
    <col min="17" max="17" width="2.7109375" style="27" hidden="1" customWidth="1"/>
    <col min="18" max="18" width="3.42578125" style="27" hidden="1" customWidth="1"/>
    <col min="19" max="19" width="11.85546875" style="27" customWidth="1"/>
    <col min="20" max="20" width="10.7109375" style="27" customWidth="1"/>
    <col min="21" max="22" width="4" style="27" hidden="1" customWidth="1"/>
    <col min="23" max="23" width="11.85546875" style="27" customWidth="1"/>
    <col min="24" max="24" width="10.7109375" style="29" customWidth="1"/>
    <col min="25" max="26" width="4" style="29" hidden="1" customWidth="1"/>
    <col min="27" max="27" width="11.85546875" style="29" customWidth="1"/>
    <col min="28" max="28" width="10.7109375" style="27" customWidth="1"/>
    <col min="29" max="29" width="4.28515625" style="27" hidden="1" customWidth="1"/>
    <col min="30" max="30" width="6.140625" style="27" hidden="1" customWidth="1"/>
    <col min="31" max="31" width="11.85546875" style="27" customWidth="1"/>
    <col min="32" max="32" width="11.42578125" style="27" customWidth="1"/>
    <col min="33" max="33" width="4.42578125" style="27" hidden="1" customWidth="1"/>
    <col min="34" max="34" width="3.85546875" style="27" hidden="1" customWidth="1"/>
    <col min="35" max="35" width="11.85546875" style="27" customWidth="1"/>
    <col min="36" max="36" width="12.42578125" style="27" customWidth="1"/>
    <col min="37" max="38" width="3.85546875" style="27" hidden="1" customWidth="1"/>
    <col min="39" max="39" width="11.85546875" style="27" customWidth="1"/>
    <col min="40" max="40" width="11.140625" style="27" customWidth="1"/>
    <col min="41" max="41" width="4" style="27" hidden="1" customWidth="1"/>
    <col min="42" max="42" width="4.7109375" style="27" hidden="1" customWidth="1"/>
    <col min="43" max="43" width="11.85546875" style="27" customWidth="1"/>
    <col min="44" max="44" width="10.7109375" style="27" customWidth="1"/>
    <col min="45" max="46" width="4.28515625" style="27" hidden="1" customWidth="1"/>
    <col min="47" max="47" width="11.85546875" style="27" customWidth="1"/>
    <col min="48" max="48" width="10.42578125" style="27" bestFit="1" customWidth="1"/>
    <col min="49" max="49" width="3.28515625" style="27" hidden="1" customWidth="1"/>
    <col min="50" max="50" width="4.42578125" style="27" hidden="1" customWidth="1"/>
    <col min="51" max="51" width="11.85546875" style="27" customWidth="1"/>
    <col min="52" max="52" width="10.42578125" style="27" bestFit="1" customWidth="1"/>
    <col min="53" max="53" width="3.28515625" style="27" hidden="1" customWidth="1"/>
    <col min="54" max="54" width="3.5703125" style="27" hidden="1" customWidth="1"/>
    <col min="55" max="55" width="11.85546875" style="27" customWidth="1"/>
    <col min="56" max="56" width="11.7109375" style="27" customWidth="1"/>
    <col min="57" max="57" width="4.85546875" style="27" hidden="1" customWidth="1"/>
    <col min="58" max="58" width="4" style="27" hidden="1" customWidth="1"/>
    <col min="59" max="59" width="11.85546875" style="27" customWidth="1"/>
    <col min="60" max="60" width="10.5703125" style="27" customWidth="1"/>
    <col min="61" max="62" width="4.42578125" style="27" hidden="1" customWidth="1"/>
    <col min="63" max="63" width="11.85546875" style="27" customWidth="1"/>
    <col min="64" max="64" width="10.42578125" style="27" bestFit="1" customWidth="1"/>
    <col min="65" max="66" width="4.28515625" style="27" hidden="1" customWidth="1"/>
    <col min="67" max="67" width="11.85546875" style="27" customWidth="1"/>
    <col min="68" max="68" width="11.7109375" style="27" customWidth="1"/>
    <col min="69" max="70" width="4.7109375" style="27" hidden="1" customWidth="1"/>
    <col min="71" max="71" width="11.85546875" style="27" customWidth="1"/>
    <col min="72" max="72" width="12.28515625" style="27" customWidth="1"/>
    <col min="73" max="73" width="4.28515625" style="27" hidden="1" customWidth="1"/>
    <col min="74" max="74" width="5.5703125" style="27" hidden="1" customWidth="1"/>
    <col min="75" max="75" width="13.42578125" style="27" customWidth="1"/>
    <col min="76" max="76" width="11" style="27" customWidth="1"/>
    <col min="77" max="77" width="3.5703125" style="27" hidden="1" customWidth="1"/>
    <col min="78" max="78" width="4.28515625" style="27" hidden="1" customWidth="1"/>
    <col min="79" max="79" width="12" style="27" customWidth="1"/>
    <col min="80" max="80" width="11" style="27" customWidth="1"/>
    <col min="81" max="81" width="3.42578125" style="27" hidden="1" customWidth="1"/>
    <col min="82" max="82" width="4.28515625" style="27" hidden="1" customWidth="1"/>
    <col min="83" max="83" width="11.85546875" style="27" customWidth="1"/>
    <col min="84" max="84" width="10.7109375" style="27" customWidth="1"/>
    <col min="85" max="85" width="3.42578125" style="27" hidden="1" customWidth="1"/>
    <col min="86" max="86" width="3.28515625" style="27" hidden="1" customWidth="1"/>
    <col min="87" max="87" width="12.7109375" style="27" bestFit="1" customWidth="1"/>
    <col min="88" max="88" width="10.42578125" style="27" bestFit="1" customWidth="1"/>
    <col min="89" max="90" width="0" style="27" hidden="1" customWidth="1"/>
    <col min="91" max="91" width="12.7109375" style="27" bestFit="1" customWidth="1"/>
    <col min="92" max="92" width="10.5703125" style="27" customWidth="1"/>
    <col min="93" max="93" width="4.28515625" style="27" hidden="1" customWidth="1"/>
    <col min="94" max="94" width="6.85546875" style="27" hidden="1" customWidth="1"/>
    <col min="95" max="95" width="12.5703125" style="27" customWidth="1"/>
    <col min="96" max="96" width="10.5703125" style="27" customWidth="1"/>
    <col min="97" max="97" width="4.85546875" style="27" hidden="1" customWidth="1"/>
    <col min="98" max="98" width="5.140625" style="27" hidden="1" customWidth="1"/>
    <col min="99" max="99" width="12.28515625" style="27" customWidth="1"/>
    <col min="100" max="100" width="12.140625" style="27" customWidth="1"/>
    <col min="101" max="101" width="5" style="27" hidden="1" customWidth="1"/>
    <col min="102" max="102" width="4.7109375" style="27" hidden="1" customWidth="1"/>
    <col min="103" max="103" width="13" style="27" customWidth="1"/>
    <col min="104" max="16384" width="9.140625" style="27"/>
  </cols>
  <sheetData>
    <row r="1" spans="2:103" ht="6.75" customHeight="1"/>
    <row r="2" spans="2:103" ht="15.75">
      <c r="F2" s="30"/>
      <c r="G2" s="31"/>
      <c r="I2" s="30"/>
      <c r="J2" s="30"/>
      <c r="K2" s="30"/>
      <c r="L2" s="88"/>
      <c r="M2" s="30"/>
      <c r="N2" s="30"/>
      <c r="O2" s="30"/>
      <c r="P2" s="30"/>
      <c r="Q2" s="30"/>
      <c r="R2" s="30"/>
      <c r="S2" s="30"/>
      <c r="T2" s="30"/>
      <c r="U2" s="30"/>
      <c r="V2" s="30"/>
      <c r="W2" s="234" t="s">
        <v>77</v>
      </c>
      <c r="X2" s="30"/>
      <c r="Y2" s="30"/>
      <c r="Z2" s="30"/>
      <c r="AA2" s="30"/>
      <c r="CS2" s="47"/>
      <c r="CT2" s="47"/>
      <c r="CW2" s="47"/>
      <c r="CX2" s="47"/>
    </row>
    <row r="3" spans="2:103" ht="15.75">
      <c r="D3" s="242"/>
      <c r="F3" s="30"/>
      <c r="G3" s="31"/>
      <c r="I3" s="30"/>
      <c r="J3" s="30"/>
      <c r="K3" s="30"/>
      <c r="L3" s="88"/>
      <c r="M3" s="30"/>
      <c r="N3" s="30"/>
      <c r="O3" s="30"/>
      <c r="P3" s="30"/>
      <c r="Q3" s="30"/>
      <c r="R3" s="30"/>
      <c r="S3" s="30"/>
      <c r="T3" s="30"/>
      <c r="U3" s="30"/>
      <c r="V3" s="30"/>
      <c r="W3" s="235" t="s">
        <v>83</v>
      </c>
      <c r="X3" s="30"/>
      <c r="Y3" s="30"/>
      <c r="Z3" s="30"/>
      <c r="AA3" s="30"/>
      <c r="CS3" s="47"/>
      <c r="CT3" s="47"/>
      <c r="CW3" s="47"/>
      <c r="CX3" s="47"/>
    </row>
    <row r="4" spans="2:103" ht="15.75">
      <c r="F4" s="30"/>
      <c r="G4" s="31"/>
      <c r="I4" s="30"/>
      <c r="J4" s="30"/>
      <c r="K4" s="30"/>
      <c r="L4" s="88"/>
      <c r="M4" s="30"/>
      <c r="N4" s="30"/>
      <c r="O4" s="30"/>
      <c r="P4" s="30"/>
      <c r="Q4" s="30"/>
      <c r="R4" s="30"/>
      <c r="S4" s="30"/>
      <c r="T4" s="30"/>
      <c r="U4" s="30"/>
      <c r="V4" s="30"/>
      <c r="X4" s="30"/>
      <c r="Y4" s="30"/>
      <c r="Z4" s="30"/>
      <c r="AA4" s="30"/>
      <c r="CS4" s="47"/>
      <c r="CT4" s="47"/>
      <c r="CW4" s="47"/>
      <c r="CX4" s="47"/>
    </row>
    <row r="5" spans="2:103" ht="12.75" customHeight="1">
      <c r="B5" s="239" t="s">
        <v>82</v>
      </c>
      <c r="C5" s="104"/>
      <c r="E5" s="32"/>
      <c r="F5" s="32"/>
      <c r="G5" s="32"/>
      <c r="H5" s="32"/>
      <c r="I5" s="32"/>
      <c r="J5" s="32"/>
      <c r="K5" s="32"/>
      <c r="L5" s="32"/>
      <c r="M5" s="32"/>
      <c r="N5" s="32"/>
      <c r="O5" s="32"/>
      <c r="P5" s="32"/>
      <c r="Q5" s="32"/>
      <c r="R5" s="32"/>
      <c r="S5" s="32"/>
      <c r="T5" s="32"/>
      <c r="U5" s="32"/>
      <c r="V5" s="32"/>
      <c r="W5" s="32"/>
      <c r="X5" s="32"/>
      <c r="Y5" s="32"/>
      <c r="Z5" s="32"/>
      <c r="AA5" s="32"/>
      <c r="CS5" s="47"/>
      <c r="CT5" s="47"/>
      <c r="CW5" s="47"/>
      <c r="CX5" s="47"/>
    </row>
    <row r="6" spans="2:103" ht="3.75" customHeight="1">
      <c r="E6" s="32"/>
      <c r="F6" s="32"/>
      <c r="G6" s="32"/>
      <c r="H6" s="32"/>
      <c r="I6" s="32"/>
      <c r="J6" s="32"/>
      <c r="K6" s="32"/>
      <c r="L6" s="32"/>
      <c r="M6" s="32"/>
      <c r="N6" s="32"/>
      <c r="O6" s="32"/>
      <c r="P6" s="32"/>
      <c r="Q6" s="32"/>
      <c r="R6" s="32"/>
      <c r="S6" s="32"/>
      <c r="T6" s="32"/>
      <c r="U6" s="32"/>
      <c r="V6" s="32"/>
      <c r="W6" s="32"/>
      <c r="X6" s="32"/>
      <c r="Y6" s="32"/>
      <c r="Z6" s="32"/>
      <c r="AA6" s="32"/>
      <c r="CS6" s="47"/>
      <c r="CT6" s="47"/>
      <c r="CW6" s="47"/>
      <c r="CX6" s="47"/>
    </row>
    <row r="7" spans="2:103" s="15" customFormat="1" ht="12.75" customHeight="1">
      <c r="B7" s="16" t="str">
        <f>P7</f>
        <v>Empreendimento ( nome/apelido)</v>
      </c>
      <c r="C7" s="17"/>
      <c r="D7" s="33" t="str">
        <f>QCI!H5</f>
        <v>Proponente/Tomador</v>
      </c>
      <c r="F7" s="34"/>
      <c r="G7" s="35"/>
      <c r="H7" s="16" t="str">
        <f>QCI!O5</f>
        <v>Município/UF</v>
      </c>
      <c r="I7" s="34"/>
      <c r="J7" s="34"/>
      <c r="K7" s="34"/>
      <c r="M7" s="36"/>
      <c r="N7" s="36"/>
      <c r="O7" s="36"/>
      <c r="P7" s="16" t="str">
        <f>QCI!U5</f>
        <v>Empreendimento ( nome/apelido)</v>
      </c>
      <c r="Q7" s="36"/>
      <c r="R7" s="36"/>
      <c r="S7" s="36"/>
      <c r="T7" s="34"/>
      <c r="U7" s="34"/>
      <c r="V7" s="34"/>
      <c r="W7" s="36"/>
      <c r="X7" s="16" t="str">
        <f>H7</f>
        <v>Município/UF</v>
      </c>
      <c r="Y7" s="34"/>
      <c r="Z7" s="34"/>
      <c r="AA7" s="34"/>
      <c r="AC7" s="36"/>
      <c r="AD7" s="36"/>
      <c r="AE7" s="36"/>
      <c r="AF7" s="16" t="str">
        <f>P7</f>
        <v>Empreendimento ( nome/apelido)</v>
      </c>
      <c r="AG7" s="36"/>
      <c r="AH7" s="36"/>
      <c r="AI7" s="36"/>
      <c r="AJ7" s="34"/>
      <c r="AK7" s="34"/>
      <c r="AL7" s="34"/>
      <c r="AM7" s="36"/>
      <c r="AN7" s="16" t="str">
        <f>X7</f>
        <v>Município/UF</v>
      </c>
      <c r="AO7" s="34"/>
      <c r="AP7" s="34"/>
      <c r="AQ7" s="34"/>
      <c r="AS7" s="36"/>
      <c r="AT7" s="36"/>
      <c r="AU7" s="36"/>
      <c r="AV7" s="16" t="str">
        <f>AF7</f>
        <v>Empreendimento ( nome/apelido)</v>
      </c>
      <c r="AW7" s="36"/>
      <c r="AX7" s="36"/>
      <c r="AY7" s="36"/>
      <c r="AZ7" s="34"/>
      <c r="BA7" s="34"/>
      <c r="BB7" s="34"/>
      <c r="BC7" s="36"/>
      <c r="BD7" s="16" t="str">
        <f>AN7</f>
        <v>Município/UF</v>
      </c>
      <c r="BE7" s="34"/>
      <c r="BF7" s="34"/>
      <c r="BG7" s="34"/>
      <c r="BI7" s="36"/>
      <c r="BJ7" s="36"/>
      <c r="BK7" s="36"/>
      <c r="BL7" s="16" t="str">
        <f>AV7</f>
        <v>Empreendimento ( nome/apelido)</v>
      </c>
      <c r="BM7" s="36"/>
      <c r="BN7" s="36"/>
      <c r="BO7" s="36"/>
      <c r="BP7" s="34"/>
      <c r="BQ7" s="34"/>
      <c r="BR7" s="34"/>
      <c r="BS7" s="36"/>
      <c r="BT7" s="16" t="str">
        <f>BD7</f>
        <v>Município/UF</v>
      </c>
      <c r="BU7" s="34"/>
      <c r="BV7" s="34"/>
      <c r="BW7" s="34"/>
      <c r="BY7" s="36"/>
      <c r="BZ7" s="36"/>
      <c r="CA7" s="36"/>
      <c r="CB7" s="334" t="str">
        <f>BL7</f>
        <v>Empreendimento ( nome/apelido)</v>
      </c>
      <c r="CC7" s="36"/>
      <c r="CD7" s="36"/>
      <c r="CE7" s="36"/>
      <c r="CF7" s="34"/>
      <c r="CG7" s="34"/>
      <c r="CH7" s="34"/>
      <c r="CI7" s="36"/>
      <c r="CJ7" s="16" t="str">
        <f>BT7</f>
        <v>Município/UF</v>
      </c>
      <c r="CK7" s="34"/>
      <c r="CL7" s="34"/>
      <c r="CM7" s="34"/>
      <c r="CO7" s="36"/>
      <c r="CP7" s="36"/>
      <c r="CQ7" s="36"/>
      <c r="CR7" s="16" t="str">
        <f>CB7</f>
        <v>Empreendimento ( nome/apelido)</v>
      </c>
      <c r="CS7" s="36"/>
      <c r="CT7" s="36"/>
      <c r="CU7" s="36"/>
      <c r="CV7" s="181"/>
      <c r="CW7" s="34"/>
      <c r="CX7" s="34"/>
      <c r="CY7" s="36"/>
    </row>
    <row r="8" spans="2:103" ht="12.75" customHeight="1">
      <c r="B8" s="699" t="str">
        <f>P8</f>
        <v>REFORMA BANHEIROS MERCADO</v>
      </c>
      <c r="C8" s="701"/>
      <c r="D8" s="699" t="str">
        <f>QCI!H6</f>
        <v>PREF. MUN. POUSO  ALEGRE</v>
      </c>
      <c r="E8" s="700"/>
      <c r="F8" s="700"/>
      <c r="G8" s="701"/>
      <c r="H8" s="697" t="str">
        <f>QCI!O6</f>
        <v>POUSO ALEGRE</v>
      </c>
      <c r="I8" s="698"/>
      <c r="J8" s="698"/>
      <c r="K8" s="698"/>
      <c r="L8" s="698"/>
      <c r="M8" s="698"/>
      <c r="N8" s="698"/>
      <c r="O8" s="702"/>
      <c r="P8" s="706" t="s">
        <v>253</v>
      </c>
      <c r="Q8" s="698"/>
      <c r="R8" s="698"/>
      <c r="S8" s="698"/>
      <c r="T8" s="698"/>
      <c r="U8" s="698"/>
      <c r="V8" s="698"/>
      <c r="W8" s="702"/>
      <c r="X8" s="697" t="str">
        <f>$H8</f>
        <v>POUSO ALEGRE</v>
      </c>
      <c r="Y8" s="698"/>
      <c r="Z8" s="698"/>
      <c r="AA8" s="698"/>
      <c r="AB8" s="698"/>
      <c r="AC8" s="698"/>
      <c r="AD8" s="698"/>
      <c r="AE8" s="702"/>
      <c r="AF8" s="697" t="str">
        <f>$P8</f>
        <v>REFORMA BANHEIROS MERCADO</v>
      </c>
      <c r="AG8" s="698"/>
      <c r="AH8" s="698"/>
      <c r="AI8" s="698"/>
      <c r="AJ8" s="698"/>
      <c r="AK8" s="698"/>
      <c r="AL8" s="698"/>
      <c r="AM8" s="702"/>
      <c r="AN8" s="697" t="str">
        <f>$H8</f>
        <v>POUSO ALEGRE</v>
      </c>
      <c r="AO8" s="698"/>
      <c r="AP8" s="698"/>
      <c r="AQ8" s="698"/>
      <c r="AR8" s="698"/>
      <c r="AS8" s="698"/>
      <c r="AT8" s="698"/>
      <c r="AU8" s="702"/>
      <c r="AV8" s="697" t="str">
        <f>$P8</f>
        <v>REFORMA BANHEIROS MERCADO</v>
      </c>
      <c r="AW8" s="698"/>
      <c r="AX8" s="698"/>
      <c r="AY8" s="698"/>
      <c r="AZ8" s="698"/>
      <c r="BA8" s="698"/>
      <c r="BB8" s="698"/>
      <c r="BC8" s="702"/>
      <c r="BD8" s="697" t="str">
        <f>$H8</f>
        <v>POUSO ALEGRE</v>
      </c>
      <c r="BE8" s="698"/>
      <c r="BF8" s="698"/>
      <c r="BG8" s="698"/>
      <c r="BH8" s="698"/>
      <c r="BI8" s="698"/>
      <c r="BJ8" s="698"/>
      <c r="BK8" s="702"/>
      <c r="BL8" s="697" t="str">
        <f>$P8</f>
        <v>REFORMA BANHEIROS MERCADO</v>
      </c>
      <c r="BM8" s="698"/>
      <c r="BN8" s="698"/>
      <c r="BO8" s="698"/>
      <c r="BP8" s="698"/>
      <c r="BQ8" s="698"/>
      <c r="BR8" s="698"/>
      <c r="BS8" s="702"/>
      <c r="BT8" s="697" t="str">
        <f>$H8</f>
        <v>POUSO ALEGRE</v>
      </c>
      <c r="BU8" s="698"/>
      <c r="BV8" s="698"/>
      <c r="BW8" s="698"/>
      <c r="BX8" s="698"/>
      <c r="BY8" s="698"/>
      <c r="BZ8" s="698"/>
      <c r="CA8" s="702"/>
      <c r="CB8" s="697" t="str">
        <f>$P8</f>
        <v>REFORMA BANHEIROS MERCADO</v>
      </c>
      <c r="CC8" s="698"/>
      <c r="CD8" s="698"/>
      <c r="CE8" s="698"/>
      <c r="CF8" s="698"/>
      <c r="CG8" s="698"/>
      <c r="CH8" s="698"/>
      <c r="CI8" s="702"/>
      <c r="CJ8" s="697" t="str">
        <f>$H8</f>
        <v>POUSO ALEGRE</v>
      </c>
      <c r="CK8" s="698"/>
      <c r="CL8" s="698"/>
      <c r="CM8" s="698"/>
      <c r="CN8" s="698"/>
      <c r="CO8" s="698"/>
      <c r="CP8" s="698"/>
      <c r="CQ8" s="702"/>
      <c r="CR8" s="697" t="str">
        <f>$P8</f>
        <v>REFORMA BANHEIROS MERCADO</v>
      </c>
      <c r="CS8" s="698"/>
      <c r="CT8" s="698"/>
      <c r="CU8" s="698"/>
      <c r="CV8" s="698"/>
      <c r="CW8" s="26"/>
      <c r="CX8" s="26"/>
      <c r="CY8" s="108"/>
    </row>
    <row r="9" spans="2:103" ht="3.75" customHeight="1">
      <c r="E9" s="32"/>
      <c r="F9" s="32"/>
      <c r="G9" s="37"/>
      <c r="H9" s="32"/>
      <c r="I9" s="32"/>
      <c r="J9" s="32"/>
      <c r="K9" s="32"/>
      <c r="M9" s="32"/>
      <c r="N9" s="32"/>
      <c r="O9" s="32"/>
      <c r="P9" s="32"/>
      <c r="Q9" s="32"/>
      <c r="R9" s="32"/>
      <c r="S9" s="32"/>
      <c r="T9" s="32"/>
      <c r="U9" s="32"/>
      <c r="V9" s="32"/>
      <c r="W9" s="32"/>
      <c r="X9" s="32"/>
      <c r="Y9" s="32"/>
      <c r="Z9" s="32"/>
      <c r="AA9" s="32"/>
      <c r="AC9" s="32"/>
      <c r="AD9" s="32"/>
      <c r="AE9" s="32"/>
      <c r="AF9" s="32"/>
      <c r="AG9" s="32"/>
      <c r="AH9" s="32"/>
      <c r="AI9" s="32"/>
      <c r="AJ9" s="32"/>
      <c r="AK9" s="32"/>
      <c r="AL9" s="32"/>
      <c r="AM9" s="32"/>
      <c r="AN9" s="32"/>
      <c r="AO9" s="32"/>
      <c r="AP9" s="32"/>
      <c r="AQ9" s="32"/>
      <c r="AS9" s="32"/>
      <c r="AT9" s="32"/>
      <c r="AU9" s="32"/>
      <c r="AV9" s="32"/>
      <c r="AW9" s="32"/>
      <c r="AX9" s="32"/>
      <c r="AY9" s="32"/>
      <c r="AZ9" s="32"/>
      <c r="BA9" s="32"/>
      <c r="BB9" s="32"/>
      <c r="BC9" s="32"/>
      <c r="BD9" s="32"/>
      <c r="BE9" s="32"/>
      <c r="BF9" s="32"/>
      <c r="BG9" s="32"/>
      <c r="BI9" s="32"/>
      <c r="BJ9" s="32"/>
      <c r="BK9" s="32"/>
      <c r="BL9" s="32"/>
      <c r="BM9" s="32"/>
      <c r="BN9" s="32"/>
      <c r="BO9" s="32"/>
      <c r="BP9" s="32"/>
      <c r="BQ9" s="32"/>
      <c r="BR9" s="32"/>
      <c r="BS9" s="32"/>
      <c r="BT9" s="32"/>
      <c r="BU9" s="32"/>
      <c r="BV9" s="32"/>
      <c r="BW9" s="32"/>
      <c r="BY9" s="32"/>
      <c r="BZ9" s="32"/>
      <c r="CA9" s="32"/>
      <c r="CB9" s="32"/>
      <c r="CC9" s="32"/>
      <c r="CD9" s="32"/>
      <c r="CE9" s="32"/>
      <c r="CF9" s="32"/>
      <c r="CG9" s="32"/>
      <c r="CH9" s="32"/>
      <c r="CI9" s="32"/>
      <c r="CJ9" s="32"/>
      <c r="CK9" s="32"/>
      <c r="CL9" s="32"/>
      <c r="CM9" s="32"/>
      <c r="CO9" s="32"/>
      <c r="CP9" s="32"/>
      <c r="CQ9" s="32"/>
      <c r="CR9" s="32"/>
      <c r="CS9" s="32"/>
      <c r="CT9" s="32"/>
      <c r="CU9" s="32"/>
      <c r="CV9" s="32"/>
      <c r="CW9" s="32"/>
      <c r="CX9" s="32"/>
      <c r="CY9" s="180"/>
    </row>
    <row r="10" spans="2:103" ht="12.75" customHeight="1">
      <c r="B10" s="55" t="str">
        <f>QCI!O8</f>
        <v>Programa/Modalidade/Ação</v>
      </c>
      <c r="C10" s="108"/>
      <c r="D10" s="108"/>
      <c r="E10" s="108"/>
      <c r="F10" s="108"/>
      <c r="G10" s="108"/>
      <c r="H10" s="33" t="s">
        <v>48</v>
      </c>
      <c r="I10" s="38"/>
      <c r="J10" s="38"/>
      <c r="K10" s="38"/>
      <c r="L10" s="105" t="s">
        <v>80</v>
      </c>
      <c r="M10" s="38"/>
      <c r="N10" s="38"/>
      <c r="P10" s="33" t="s">
        <v>63</v>
      </c>
      <c r="Q10" s="17"/>
      <c r="R10" s="17"/>
      <c r="S10" s="17"/>
      <c r="T10" s="105" t="s">
        <v>42</v>
      </c>
      <c r="U10" s="38"/>
      <c r="V10" s="38"/>
      <c r="X10" s="33" t="str">
        <f>H10</f>
        <v>Aprovação  (data)</v>
      </c>
      <c r="Y10" s="38"/>
      <c r="Z10" s="38"/>
      <c r="AA10" s="105"/>
      <c r="AB10" s="105" t="str">
        <f>T10</f>
        <v>Mês cronog</v>
      </c>
      <c r="AF10" s="33" t="str">
        <f>P10</f>
        <v>Fim vigência (data)</v>
      </c>
      <c r="AG10" s="38"/>
      <c r="AH10" s="38"/>
      <c r="AI10" s="105"/>
      <c r="AJ10" s="105" t="str">
        <f>T10</f>
        <v>Mês cronog</v>
      </c>
      <c r="AK10" s="38"/>
      <c r="AL10" s="38"/>
      <c r="AN10" s="33" t="str">
        <f>X10</f>
        <v>Aprovação  (data)</v>
      </c>
      <c r="AO10" s="38"/>
      <c r="AP10" s="38"/>
      <c r="AQ10" s="105"/>
      <c r="AR10" s="105" t="str">
        <f>AJ10</f>
        <v>Mês cronog</v>
      </c>
      <c r="AV10" s="33" t="str">
        <f>AF10</f>
        <v>Fim vigência (data)</v>
      </c>
      <c r="AW10" s="38"/>
      <c r="AX10" s="38"/>
      <c r="AY10" s="105"/>
      <c r="AZ10" s="105" t="str">
        <f>AJ10</f>
        <v>Mês cronog</v>
      </c>
      <c r="BA10" s="38"/>
      <c r="BB10" s="38"/>
      <c r="BD10" s="33" t="str">
        <f>AN10</f>
        <v>Aprovação  (data)</v>
      </c>
      <c r="BE10" s="38"/>
      <c r="BF10" s="38"/>
      <c r="BG10" s="105"/>
      <c r="BH10" s="105" t="str">
        <f>AZ10</f>
        <v>Mês cronog</v>
      </c>
      <c r="BL10" s="33" t="str">
        <f>AV10</f>
        <v>Fim vigência (data)</v>
      </c>
      <c r="BM10" s="38"/>
      <c r="BN10" s="38"/>
      <c r="BO10" s="105"/>
      <c r="BP10" s="105" t="str">
        <f>AZ10</f>
        <v>Mês cronog</v>
      </c>
      <c r="BQ10" s="38"/>
      <c r="BR10" s="38"/>
      <c r="BT10" s="33" t="str">
        <f>BD10</f>
        <v>Aprovação  (data)</v>
      </c>
      <c r="BU10" s="38"/>
      <c r="BV10" s="38"/>
      <c r="BW10" s="105"/>
      <c r="BX10" s="105" t="str">
        <f>BP10</f>
        <v>Mês cronog</v>
      </c>
      <c r="CB10" s="33" t="str">
        <f>BL10</f>
        <v>Fim vigência (data)</v>
      </c>
      <c r="CC10" s="38"/>
      <c r="CD10" s="38"/>
      <c r="CE10" s="105"/>
      <c r="CF10" s="105" t="str">
        <f>BP10</f>
        <v>Mês cronog</v>
      </c>
      <c r="CG10" s="38"/>
      <c r="CH10" s="38"/>
      <c r="CJ10" s="33" t="str">
        <f>BT10</f>
        <v>Aprovação  (data)</v>
      </c>
      <c r="CK10" s="38"/>
      <c r="CL10" s="38"/>
      <c r="CM10" s="105"/>
      <c r="CN10" s="105" t="str">
        <f>CF10</f>
        <v>Mês cronog</v>
      </c>
      <c r="CR10" s="33" t="str">
        <f>CB10</f>
        <v>Fim vigência (data)</v>
      </c>
      <c r="CS10" s="38"/>
      <c r="CT10" s="38"/>
      <c r="CU10" s="105"/>
      <c r="CV10" s="105" t="str">
        <f>CF10</f>
        <v>Mês cronog</v>
      </c>
      <c r="CW10" s="38"/>
      <c r="CX10" s="38"/>
    </row>
    <row r="11" spans="2:103" ht="12.75" customHeight="1">
      <c r="B11" s="699" t="str">
        <f>QCI!O9</f>
        <v>ESPORTE E GRANDES EVENTOS ESPORTIVOS</v>
      </c>
      <c r="C11" s="700"/>
      <c r="D11" s="700"/>
      <c r="E11" s="700"/>
      <c r="F11" s="700"/>
      <c r="G11" s="701"/>
      <c r="H11" s="145"/>
      <c r="I11" s="139"/>
      <c r="J11" s="139"/>
      <c r="K11" s="297"/>
      <c r="L11" s="114"/>
      <c r="M11" s="106"/>
      <c r="N11" s="106"/>
      <c r="P11" s="146"/>
      <c r="Q11" s="21"/>
      <c r="R11" s="21"/>
      <c r="S11" s="115"/>
      <c r="T11" s="114"/>
      <c r="U11" s="26"/>
      <c r="V11" s="26"/>
      <c r="X11" s="296">
        <f>$H11</f>
        <v>0</v>
      </c>
      <c r="Y11" s="111"/>
      <c r="Z11" s="111"/>
      <c r="AA11" s="109"/>
      <c r="AB11" s="325">
        <f>$L11</f>
        <v>0</v>
      </c>
      <c r="AF11" s="329">
        <f>$P11</f>
        <v>0</v>
      </c>
      <c r="AG11" s="330"/>
      <c r="AH11" s="330"/>
      <c r="AI11" s="328"/>
      <c r="AJ11" s="325">
        <f>$T11</f>
        <v>0</v>
      </c>
      <c r="AK11" s="26"/>
      <c r="AL11" s="26"/>
      <c r="AN11" s="134">
        <f>$H11</f>
        <v>0</v>
      </c>
      <c r="AO11" s="111"/>
      <c r="AP11" s="111"/>
      <c r="AQ11" s="328"/>
      <c r="AR11" s="325">
        <f>$L11</f>
        <v>0</v>
      </c>
      <c r="AV11" s="110">
        <f>$P11</f>
        <v>0</v>
      </c>
      <c r="AW11" s="111"/>
      <c r="AX11" s="111"/>
      <c r="AY11" s="328"/>
      <c r="AZ11" s="325">
        <f>$T11</f>
        <v>0</v>
      </c>
      <c r="BA11" s="26"/>
      <c r="BB11" s="26"/>
      <c r="BD11" s="296">
        <f>$H11</f>
        <v>0</v>
      </c>
      <c r="BE11" s="111"/>
      <c r="BF11" s="111"/>
      <c r="BG11" s="109"/>
      <c r="BH11" s="325">
        <f>$L11</f>
        <v>0</v>
      </c>
      <c r="BL11" s="110">
        <f>$P11</f>
        <v>0</v>
      </c>
      <c r="BM11" s="111"/>
      <c r="BN11" s="111"/>
      <c r="BO11" s="328"/>
      <c r="BP11" s="325">
        <f>$T11</f>
        <v>0</v>
      </c>
      <c r="BQ11" s="26"/>
      <c r="BR11" s="26"/>
      <c r="BT11" s="296">
        <f>$H11</f>
        <v>0</v>
      </c>
      <c r="BU11" s="111"/>
      <c r="BV11" s="111"/>
      <c r="BW11" s="109"/>
      <c r="BX11" s="325">
        <f>$L11</f>
        <v>0</v>
      </c>
      <c r="CB11" s="329">
        <f>$P11</f>
        <v>0</v>
      </c>
      <c r="CC11" s="111"/>
      <c r="CD11" s="111"/>
      <c r="CE11" s="109"/>
      <c r="CF11" s="325">
        <f>$T11</f>
        <v>0</v>
      </c>
      <c r="CG11" s="26"/>
      <c r="CH11" s="26"/>
      <c r="CJ11" s="296">
        <f>$H11</f>
        <v>0</v>
      </c>
      <c r="CK11" s="111"/>
      <c r="CL11" s="111"/>
      <c r="CM11" s="109"/>
      <c r="CN11" s="325">
        <f>$L11</f>
        <v>0</v>
      </c>
      <c r="CR11" s="110">
        <f>$P11</f>
        <v>0</v>
      </c>
      <c r="CS11" s="111"/>
      <c r="CT11" s="111"/>
      <c r="CU11" s="328"/>
      <c r="CV11" s="325">
        <f>$T11</f>
        <v>0</v>
      </c>
      <c r="CW11" s="26"/>
      <c r="CX11" s="26"/>
    </row>
    <row r="12" spans="2:103" ht="3.75" customHeight="1">
      <c r="BM12" s="47"/>
      <c r="BN12" s="47"/>
      <c r="BQ12" s="47"/>
      <c r="BR12" s="47"/>
      <c r="BU12" s="47"/>
      <c r="BV12" s="47"/>
      <c r="CC12" s="47"/>
      <c r="CD12" s="47"/>
      <c r="CS12" s="47"/>
      <c r="CT12" s="47"/>
      <c r="CW12" s="47"/>
      <c r="CX12" s="47"/>
    </row>
    <row r="13" spans="2:103" ht="3.75" customHeight="1">
      <c r="B13"/>
      <c r="C13"/>
      <c r="D13"/>
      <c r="E13"/>
      <c r="F13"/>
      <c r="G13"/>
      <c r="H13"/>
      <c r="I13"/>
      <c r="J13"/>
      <c r="K13"/>
      <c r="L13"/>
      <c r="M13"/>
      <c r="N13"/>
      <c r="O13"/>
      <c r="P13"/>
      <c r="Q13"/>
      <c r="R13"/>
      <c r="S13"/>
      <c r="T13"/>
      <c r="U13"/>
      <c r="V13"/>
      <c r="W13"/>
      <c r="X13">
        <f>$H13</f>
        <v>0</v>
      </c>
      <c r="Y13"/>
      <c r="Z13"/>
      <c r="AA13"/>
      <c r="AB13"/>
      <c r="AC13"/>
      <c r="AD13"/>
      <c r="AE13"/>
      <c r="AF13"/>
      <c r="AG13"/>
      <c r="AH13"/>
      <c r="AI13"/>
      <c r="AJ13"/>
      <c r="AK13"/>
      <c r="AL13"/>
      <c r="AM13"/>
      <c r="AN13">
        <f>$H13</f>
        <v>0</v>
      </c>
      <c r="AO13"/>
      <c r="AP13"/>
      <c r="AQ13"/>
      <c r="AR13"/>
      <c r="AS13"/>
      <c r="AT13"/>
      <c r="AU13"/>
      <c r="AV13"/>
      <c r="AW13"/>
      <c r="AX13"/>
      <c r="AY13"/>
      <c r="AZ13"/>
      <c r="BA13"/>
      <c r="BB13"/>
      <c r="BC13"/>
      <c r="BD13">
        <f>$H13</f>
        <v>0</v>
      </c>
      <c r="BE13"/>
      <c r="BF13"/>
      <c r="BG13"/>
      <c r="BH13"/>
      <c r="BI13"/>
      <c r="BJ13"/>
      <c r="BK13"/>
      <c r="BL13"/>
      <c r="BM13"/>
      <c r="BN13"/>
      <c r="BO13"/>
      <c r="BP13"/>
      <c r="BQ13"/>
      <c r="BR13"/>
      <c r="BS13"/>
      <c r="BT13">
        <f>$H13</f>
        <v>0</v>
      </c>
      <c r="BU13"/>
      <c r="BV13"/>
      <c r="BW13"/>
      <c r="BX13"/>
      <c r="BY13"/>
      <c r="BZ13"/>
      <c r="CA13"/>
      <c r="CB13"/>
      <c r="CC13"/>
      <c r="CD13"/>
      <c r="CE13"/>
      <c r="CF13"/>
      <c r="CG13"/>
      <c r="CH13"/>
      <c r="CI13"/>
      <c r="CJ13">
        <f>$H13</f>
        <v>0</v>
      </c>
      <c r="CK13"/>
      <c r="CL13"/>
      <c r="CM13"/>
      <c r="CN13"/>
      <c r="CO13"/>
      <c r="CP13"/>
      <c r="CQ13"/>
      <c r="CR13"/>
      <c r="CS13"/>
      <c r="CT13"/>
      <c r="CU13"/>
      <c r="CV13"/>
      <c r="CW13"/>
      <c r="CX13"/>
      <c r="CY13"/>
    </row>
    <row r="14" spans="2:103" ht="12.75" customHeight="1">
      <c r="B14" s="112"/>
      <c r="C14" s="66"/>
      <c r="D14" s="60"/>
      <c r="E14" s="61"/>
      <c r="F14" s="112" t="s">
        <v>41</v>
      </c>
      <c r="G14" s="113" t="s">
        <v>43</v>
      </c>
      <c r="H14" s="177" t="s">
        <v>81</v>
      </c>
      <c r="I14" s="178"/>
      <c r="J14" s="178"/>
      <c r="K14" s="179">
        <v>1</v>
      </c>
      <c r="L14" s="94" t="str">
        <f>H14</f>
        <v>Parcela</v>
      </c>
      <c r="M14" s="95"/>
      <c r="N14" s="95"/>
      <c r="O14" s="96">
        <f>K14+1</f>
        <v>2</v>
      </c>
      <c r="P14" s="91" t="str">
        <f>L14</f>
        <v>Parcela</v>
      </c>
      <c r="Q14" s="67"/>
      <c r="R14" s="67"/>
      <c r="S14" s="93">
        <f>O14+1</f>
        <v>3</v>
      </c>
      <c r="T14" s="94" t="str">
        <f>P14</f>
        <v>Parcela</v>
      </c>
      <c r="U14" s="95"/>
      <c r="V14" s="95"/>
      <c r="W14" s="96">
        <f>S14+1</f>
        <v>4</v>
      </c>
      <c r="X14" s="91" t="str">
        <f>P14</f>
        <v>Parcela</v>
      </c>
      <c r="Y14" s="67"/>
      <c r="Z14" s="67"/>
      <c r="AA14" s="93">
        <f>W14+1</f>
        <v>5</v>
      </c>
      <c r="AB14" s="94" t="str">
        <f>X14</f>
        <v>Parcela</v>
      </c>
      <c r="AC14" s="95"/>
      <c r="AD14" s="95"/>
      <c r="AE14" s="96">
        <f>AA14+1</f>
        <v>6</v>
      </c>
      <c r="AF14" s="91" t="str">
        <f>AB14</f>
        <v>Parcela</v>
      </c>
      <c r="AG14" s="67"/>
      <c r="AH14" s="67"/>
      <c r="AI14" s="93">
        <f>AE14+1</f>
        <v>7</v>
      </c>
      <c r="AJ14" s="94" t="str">
        <f>AF14</f>
        <v>Parcela</v>
      </c>
      <c r="AK14" s="95"/>
      <c r="AL14" s="95"/>
      <c r="AM14" s="96">
        <f>AI14+1</f>
        <v>8</v>
      </c>
      <c r="AN14" s="91" t="str">
        <f>AF14</f>
        <v>Parcela</v>
      </c>
      <c r="AO14" s="67"/>
      <c r="AP14" s="67"/>
      <c r="AQ14" s="93">
        <f>AM14+1</f>
        <v>9</v>
      </c>
      <c r="AR14" s="94" t="str">
        <f>AN14</f>
        <v>Parcela</v>
      </c>
      <c r="AS14" s="95"/>
      <c r="AT14" s="95"/>
      <c r="AU14" s="96">
        <f>AQ14+1</f>
        <v>10</v>
      </c>
      <c r="AV14" s="91" t="str">
        <f>AR14</f>
        <v>Parcela</v>
      </c>
      <c r="AW14" s="67"/>
      <c r="AX14" s="67"/>
      <c r="AY14" s="93">
        <f>AU14+1</f>
        <v>11</v>
      </c>
      <c r="AZ14" s="94" t="str">
        <f>AV14</f>
        <v>Parcela</v>
      </c>
      <c r="BA14" s="95"/>
      <c r="BB14" s="95"/>
      <c r="BC14" s="96">
        <f>AY14+1</f>
        <v>12</v>
      </c>
      <c r="BD14" s="91" t="str">
        <f>AZ14</f>
        <v>Parcela</v>
      </c>
      <c r="BE14" s="67"/>
      <c r="BF14" s="67"/>
      <c r="BG14" s="93">
        <f>BC14+1</f>
        <v>13</v>
      </c>
      <c r="BH14" s="94" t="str">
        <f>BD14</f>
        <v>Parcela</v>
      </c>
      <c r="BI14" s="95"/>
      <c r="BJ14" s="95"/>
      <c r="BK14" s="96">
        <f>BG14+1</f>
        <v>14</v>
      </c>
      <c r="BL14" s="91" t="str">
        <f>BD14</f>
        <v>Parcela</v>
      </c>
      <c r="BM14" s="67"/>
      <c r="BN14" s="67"/>
      <c r="BO14" s="93">
        <f>BK14+1</f>
        <v>15</v>
      </c>
      <c r="BP14" s="94" t="str">
        <f>BL14</f>
        <v>Parcela</v>
      </c>
      <c r="BQ14" s="95"/>
      <c r="BR14" s="95"/>
      <c r="BS14" s="96">
        <f>BO14+1</f>
        <v>16</v>
      </c>
      <c r="BT14" s="91" t="str">
        <f>BP14</f>
        <v>Parcela</v>
      </c>
      <c r="BU14" s="67"/>
      <c r="BV14" s="67"/>
      <c r="BW14" s="93">
        <f>BS14+1</f>
        <v>17</v>
      </c>
      <c r="BX14" s="94" t="str">
        <f>BT14</f>
        <v>Parcela</v>
      </c>
      <c r="BY14" s="95"/>
      <c r="BZ14" s="95"/>
      <c r="CA14" s="96">
        <f>BW14+1</f>
        <v>18</v>
      </c>
      <c r="CB14" s="91" t="str">
        <f>BX14</f>
        <v>Parcela</v>
      </c>
      <c r="CC14" s="67"/>
      <c r="CD14" s="67"/>
      <c r="CE14" s="93">
        <f>CA14+1</f>
        <v>19</v>
      </c>
      <c r="CF14" s="94" t="str">
        <f>CB14</f>
        <v>Parcela</v>
      </c>
      <c r="CG14" s="95"/>
      <c r="CH14" s="95"/>
      <c r="CI14" s="96">
        <f>CE14+1</f>
        <v>20</v>
      </c>
      <c r="CJ14" s="91" t="str">
        <f>CB14</f>
        <v>Parcela</v>
      </c>
      <c r="CK14" s="67"/>
      <c r="CL14" s="67"/>
      <c r="CM14" s="93">
        <f>CI14+1</f>
        <v>21</v>
      </c>
      <c r="CN14" s="94" t="str">
        <f>CJ14</f>
        <v>Parcela</v>
      </c>
      <c r="CO14" s="95"/>
      <c r="CP14" s="95"/>
      <c r="CQ14" s="96">
        <f>CM14+1</f>
        <v>22</v>
      </c>
      <c r="CR14" s="91" t="str">
        <f>CN14</f>
        <v>Parcela</v>
      </c>
      <c r="CS14" s="67"/>
      <c r="CT14" s="67"/>
      <c r="CU14" s="93">
        <f>CQ14+1</f>
        <v>23</v>
      </c>
      <c r="CV14" s="94" t="str">
        <f>CR14</f>
        <v>Parcela</v>
      </c>
      <c r="CW14" s="95"/>
      <c r="CX14" s="95"/>
      <c r="CY14" s="96">
        <f>CU14+1</f>
        <v>24</v>
      </c>
    </row>
    <row r="15" spans="2:103" ht="12.75" customHeight="1">
      <c r="B15" s="40" t="s">
        <v>13</v>
      </c>
      <c r="C15" s="39" t="s">
        <v>14</v>
      </c>
      <c r="D15" s="57"/>
      <c r="E15" s="62"/>
      <c r="F15" s="40" t="s">
        <v>21</v>
      </c>
      <c r="G15" s="90" t="s">
        <v>20</v>
      </c>
      <c r="H15" s="40" t="s">
        <v>64</v>
      </c>
      <c r="I15" s="40"/>
      <c r="J15" s="40"/>
      <c r="K15" s="40" t="s">
        <v>23</v>
      </c>
      <c r="L15" s="97" t="str">
        <f>H15</f>
        <v>SIMPLES</v>
      </c>
      <c r="M15" s="97"/>
      <c r="N15" s="97"/>
      <c r="O15" s="97" t="s">
        <v>23</v>
      </c>
      <c r="P15" s="40" t="str">
        <f>L15</f>
        <v>SIMPLES</v>
      </c>
      <c r="Q15" s="40"/>
      <c r="R15" s="40"/>
      <c r="S15" s="40" t="s">
        <v>23</v>
      </c>
      <c r="T15" s="97" t="str">
        <f>P15</f>
        <v>SIMPLES</v>
      </c>
      <c r="U15" s="97"/>
      <c r="V15" s="97"/>
      <c r="W15" s="97" t="s">
        <v>23</v>
      </c>
      <c r="X15" s="40" t="str">
        <f>T15</f>
        <v>SIMPLES</v>
      </c>
      <c r="Y15" s="40"/>
      <c r="Z15" s="40"/>
      <c r="AA15" s="40" t="s">
        <v>23</v>
      </c>
      <c r="AB15" s="97" t="str">
        <f>X15</f>
        <v>SIMPLES</v>
      </c>
      <c r="AC15" s="97"/>
      <c r="AD15" s="97"/>
      <c r="AE15" s="97" t="s">
        <v>23</v>
      </c>
      <c r="AF15" s="40" t="str">
        <f>X15</f>
        <v>SIMPLES</v>
      </c>
      <c r="AG15" s="40"/>
      <c r="AH15" s="40"/>
      <c r="AI15" s="40" t="s">
        <v>23</v>
      </c>
      <c r="AJ15" s="97" t="str">
        <f>AF15</f>
        <v>SIMPLES</v>
      </c>
      <c r="AK15" s="97"/>
      <c r="AL15" s="97"/>
      <c r="AM15" s="97" t="s">
        <v>23</v>
      </c>
      <c r="AN15" s="97" t="str">
        <f>AJ15</f>
        <v>SIMPLES</v>
      </c>
      <c r="AO15" s="97"/>
      <c r="AP15" s="97"/>
      <c r="AQ15" s="97" t="s">
        <v>23</v>
      </c>
      <c r="AR15" s="40" t="str">
        <f>AN15</f>
        <v>SIMPLES</v>
      </c>
      <c r="AS15" s="40"/>
      <c r="AT15" s="40"/>
      <c r="AU15" s="40" t="s">
        <v>23</v>
      </c>
      <c r="AV15" s="97" t="str">
        <f>AR15</f>
        <v>SIMPLES</v>
      </c>
      <c r="AW15" s="97"/>
      <c r="AX15" s="97"/>
      <c r="AY15" s="97" t="s">
        <v>23</v>
      </c>
      <c r="AZ15" s="40" t="str">
        <f>AR15</f>
        <v>SIMPLES</v>
      </c>
      <c r="BA15" s="40"/>
      <c r="BB15" s="40"/>
      <c r="BC15" s="40" t="s">
        <v>23</v>
      </c>
      <c r="BD15" s="97" t="str">
        <f>AZ15</f>
        <v>SIMPLES</v>
      </c>
      <c r="BE15" s="97"/>
      <c r="BF15" s="97"/>
      <c r="BG15" s="97" t="s">
        <v>23</v>
      </c>
      <c r="BH15" s="97" t="str">
        <f>BD15</f>
        <v>SIMPLES</v>
      </c>
      <c r="BI15" s="97"/>
      <c r="BJ15" s="97"/>
      <c r="BK15" s="97" t="s">
        <v>23</v>
      </c>
      <c r="BL15" s="40" t="str">
        <f>BH15</f>
        <v>SIMPLES</v>
      </c>
      <c r="BM15" s="40"/>
      <c r="BN15" s="40"/>
      <c r="BO15" s="40" t="s">
        <v>23</v>
      </c>
      <c r="BP15" s="97" t="str">
        <f>BL15</f>
        <v>SIMPLES</v>
      </c>
      <c r="BQ15" s="97"/>
      <c r="BR15" s="97"/>
      <c r="BS15" s="97" t="s">
        <v>23</v>
      </c>
      <c r="BT15" s="40" t="str">
        <f>BL15</f>
        <v>SIMPLES</v>
      </c>
      <c r="BU15" s="40"/>
      <c r="BV15" s="40"/>
      <c r="BW15" s="40" t="s">
        <v>23</v>
      </c>
      <c r="BX15" s="97" t="str">
        <f>BT15</f>
        <v>SIMPLES</v>
      </c>
      <c r="BY15" s="97"/>
      <c r="BZ15" s="97"/>
      <c r="CA15" s="97" t="s">
        <v>23</v>
      </c>
      <c r="CB15" s="97" t="str">
        <f>BX15</f>
        <v>SIMPLES</v>
      </c>
      <c r="CC15" s="97"/>
      <c r="CD15" s="97"/>
      <c r="CE15" s="97" t="s">
        <v>23</v>
      </c>
      <c r="CF15" s="40" t="str">
        <f>CB15</f>
        <v>SIMPLES</v>
      </c>
      <c r="CG15" s="40"/>
      <c r="CH15" s="40"/>
      <c r="CI15" s="40" t="s">
        <v>23</v>
      </c>
      <c r="CJ15" s="97" t="str">
        <f>CF15</f>
        <v>SIMPLES</v>
      </c>
      <c r="CK15" s="97"/>
      <c r="CL15" s="97"/>
      <c r="CM15" s="97" t="s">
        <v>23</v>
      </c>
      <c r="CN15" s="40" t="str">
        <f>CF15</f>
        <v>SIMPLES</v>
      </c>
      <c r="CO15" s="40"/>
      <c r="CP15" s="40"/>
      <c r="CQ15" s="40" t="s">
        <v>23</v>
      </c>
      <c r="CR15" s="97" t="str">
        <f>CN15</f>
        <v>SIMPLES</v>
      </c>
      <c r="CS15" s="97"/>
      <c r="CT15" s="97"/>
      <c r="CU15" s="97" t="s">
        <v>23</v>
      </c>
      <c r="CV15" s="97" t="str">
        <f>CR15</f>
        <v>SIMPLES</v>
      </c>
      <c r="CW15" s="97"/>
      <c r="CX15" s="97"/>
      <c r="CY15" s="97" t="s">
        <v>23</v>
      </c>
    </row>
    <row r="16" spans="2:103" ht="12.75" customHeight="1">
      <c r="B16" s="298">
        <v>1</v>
      </c>
      <c r="C16" s="490" t="str">
        <f>'MERCADO '!C12</f>
        <v>SERVIÇOS INICIAIS</v>
      </c>
      <c r="D16" s="491"/>
      <c r="E16" s="492"/>
      <c r="F16" s="299">
        <f>'MERCADO '!H12</f>
        <v>1541.8396950000001</v>
      </c>
      <c r="G16" s="300">
        <f>IF($F$26=0,0,F16/$F$26)</f>
        <v>8.0895657221168357E-2</v>
      </c>
      <c r="H16" s="59">
        <v>100</v>
      </c>
      <c r="I16" s="59"/>
      <c r="J16" s="59"/>
      <c r="K16" s="301">
        <f t="shared" ref="K16:K26" si="0">H16</f>
        <v>100</v>
      </c>
      <c r="L16" s="59">
        <v>0</v>
      </c>
      <c r="M16" s="59"/>
      <c r="N16" s="59"/>
      <c r="O16" s="301">
        <f t="shared" ref="O16:O21" si="1">K16+L16</f>
        <v>100</v>
      </c>
      <c r="P16" s="59"/>
      <c r="Q16" s="59"/>
      <c r="R16" s="59"/>
      <c r="S16" s="301">
        <f>O16+P16</f>
        <v>100</v>
      </c>
      <c r="T16" s="59"/>
      <c r="U16" s="59"/>
      <c r="V16" s="59"/>
      <c r="W16" s="301">
        <f t="shared" ref="W16:W21" si="2">S16+T16</f>
        <v>100</v>
      </c>
      <c r="X16" s="59"/>
      <c r="Y16" s="59"/>
      <c r="Z16" s="59"/>
      <c r="AA16" s="301">
        <f>W16+X16</f>
        <v>100</v>
      </c>
      <c r="AB16" s="59"/>
      <c r="AC16" s="98"/>
      <c r="AD16" s="98"/>
      <c r="AE16" s="301">
        <f t="shared" ref="AE16:AE21" si="3">AA16+AB16</f>
        <v>100</v>
      </c>
      <c r="AF16" s="59"/>
      <c r="AG16" s="59"/>
      <c r="AH16" s="59"/>
      <c r="AI16" s="301">
        <f t="shared" ref="AI16:AI22" si="4">AE16+AF16</f>
        <v>100</v>
      </c>
      <c r="AJ16" s="59"/>
      <c r="AK16" s="98"/>
      <c r="AL16" s="98"/>
      <c r="AM16" s="301"/>
      <c r="AN16" s="59"/>
      <c r="AO16" s="98"/>
      <c r="AP16" s="98"/>
      <c r="AQ16" s="301"/>
      <c r="AR16" s="59"/>
      <c r="AS16" s="98"/>
      <c r="AT16" s="98"/>
      <c r="AU16" s="301"/>
      <c r="AV16" s="59"/>
      <c r="AW16" s="98"/>
      <c r="AX16" s="98"/>
      <c r="AY16" s="301"/>
      <c r="AZ16" s="59"/>
      <c r="BA16" s="98"/>
      <c r="BB16" s="98"/>
      <c r="BC16" s="301"/>
      <c r="BD16" s="59"/>
      <c r="BE16" s="98"/>
      <c r="BF16" s="98"/>
      <c r="BG16" s="301"/>
      <c r="BH16" s="59"/>
      <c r="BI16" s="98"/>
      <c r="BJ16" s="98"/>
      <c r="BK16" s="301"/>
      <c r="BL16" s="59"/>
      <c r="BM16" s="98"/>
      <c r="BN16" s="98"/>
      <c r="BO16" s="301"/>
      <c r="BP16" s="59"/>
      <c r="BQ16" s="98"/>
      <c r="BR16" s="98"/>
      <c r="BS16" s="301"/>
      <c r="BT16" s="59"/>
      <c r="BU16" s="98"/>
      <c r="BV16" s="98"/>
      <c r="BW16" s="301"/>
      <c r="BX16" s="59"/>
      <c r="BY16" s="98"/>
      <c r="BZ16" s="98"/>
      <c r="CA16" s="301"/>
      <c r="CB16" s="59"/>
      <c r="CC16" s="98"/>
      <c r="CD16" s="98"/>
      <c r="CE16" s="301"/>
      <c r="CF16" s="59"/>
      <c r="CG16" s="98"/>
      <c r="CH16" s="98"/>
      <c r="CI16" s="301"/>
      <c r="CJ16" s="59"/>
      <c r="CK16" s="59"/>
      <c r="CL16" s="59"/>
      <c r="CM16" s="301"/>
      <c r="CN16" s="59"/>
      <c r="CO16" s="98"/>
      <c r="CP16" s="98"/>
      <c r="CQ16" s="301"/>
      <c r="CR16" s="59"/>
      <c r="CS16" s="98"/>
      <c r="CT16" s="98"/>
      <c r="CU16" s="301"/>
      <c r="CV16" s="59"/>
      <c r="CW16" s="98"/>
      <c r="CX16" s="98"/>
      <c r="CY16" s="301"/>
    </row>
    <row r="17" spans="2:103" ht="12.75" customHeight="1">
      <c r="B17" s="298">
        <v>2</v>
      </c>
      <c r="C17" s="703" t="str">
        <f>QCI!C16</f>
        <v>DEMOLIÇÃO</v>
      </c>
      <c r="D17" s="704"/>
      <c r="E17" s="705"/>
      <c r="F17" s="299">
        <f>'MERCADO '!H14</f>
        <v>1839.12106356</v>
      </c>
      <c r="G17" s="300">
        <f>IF($F$26=0,0,F17/$F$26)</f>
        <v>9.6493109905294236E-2</v>
      </c>
      <c r="H17" s="59">
        <v>0</v>
      </c>
      <c r="I17" s="59"/>
      <c r="J17" s="59"/>
      <c r="K17" s="301">
        <f t="shared" si="0"/>
        <v>0</v>
      </c>
      <c r="L17" s="59">
        <v>85</v>
      </c>
      <c r="M17" s="59"/>
      <c r="N17" s="59"/>
      <c r="O17" s="301">
        <f t="shared" si="1"/>
        <v>85</v>
      </c>
      <c r="P17" s="59">
        <v>15</v>
      </c>
      <c r="Q17" s="59"/>
      <c r="R17" s="59"/>
      <c r="S17" s="301">
        <f t="shared" ref="S17:S26" si="5">O17+P17</f>
        <v>100</v>
      </c>
      <c r="T17" s="59"/>
      <c r="U17" s="59"/>
      <c r="V17" s="59"/>
      <c r="W17" s="301">
        <f t="shared" si="2"/>
        <v>100</v>
      </c>
      <c r="X17" s="59"/>
      <c r="Y17" s="59"/>
      <c r="Z17" s="59"/>
      <c r="AA17" s="301">
        <f>W17+X17</f>
        <v>100</v>
      </c>
      <c r="AB17" s="59"/>
      <c r="AC17" s="98"/>
      <c r="AD17" s="98"/>
      <c r="AE17" s="301">
        <f t="shared" si="3"/>
        <v>100</v>
      </c>
      <c r="AF17" s="59"/>
      <c r="AG17" s="59"/>
      <c r="AH17" s="59"/>
      <c r="AI17" s="301">
        <f t="shared" si="4"/>
        <v>100</v>
      </c>
      <c r="AJ17" s="59"/>
      <c r="AK17" s="98"/>
      <c r="AL17" s="98"/>
      <c r="AM17" s="301">
        <f t="shared" ref="AM17:AM26" si="6">AI17+AJ17</f>
        <v>100</v>
      </c>
      <c r="AN17" s="59"/>
      <c r="AO17" s="98"/>
      <c r="AP17" s="98"/>
      <c r="AQ17" s="301">
        <f t="shared" ref="AQ17:AQ26" si="7">AM17+AN17</f>
        <v>100</v>
      </c>
      <c r="AR17" s="59"/>
      <c r="AS17" s="98"/>
      <c r="AT17" s="98"/>
      <c r="AU17" s="301">
        <f t="shared" ref="AU17:AU26" si="8">AQ17+AR17</f>
        <v>100</v>
      </c>
      <c r="AV17" s="59"/>
      <c r="AW17" s="98"/>
      <c r="AX17" s="98"/>
      <c r="AY17" s="301">
        <f t="shared" ref="AY17:AY26" si="9">AU17+AV17</f>
        <v>100</v>
      </c>
      <c r="AZ17" s="59"/>
      <c r="BA17" s="98"/>
      <c r="BB17" s="98"/>
      <c r="BC17" s="301">
        <f t="shared" ref="BC17:BC26" si="10">AY17+AZ17</f>
        <v>100</v>
      </c>
      <c r="BD17" s="59"/>
      <c r="BE17" s="98"/>
      <c r="BF17" s="98"/>
      <c r="BG17" s="301">
        <f t="shared" ref="BG17:BG26" si="11">BC17+BD17</f>
        <v>100</v>
      </c>
      <c r="BH17" s="59"/>
      <c r="BI17" s="98"/>
      <c r="BJ17" s="98"/>
      <c r="BK17" s="301">
        <f t="shared" ref="BK17:BK26" si="12">BG17+BH17</f>
        <v>100</v>
      </c>
      <c r="BL17" s="59"/>
      <c r="BM17" s="98"/>
      <c r="BN17" s="98"/>
      <c r="BO17" s="301">
        <f t="shared" ref="BO17:BO26" si="13">BK17+BL17</f>
        <v>100</v>
      </c>
      <c r="BP17" s="59"/>
      <c r="BQ17" s="98"/>
      <c r="BR17" s="98"/>
      <c r="BS17" s="301">
        <f t="shared" ref="BS17:BS26" si="14">BO17+BP17</f>
        <v>100</v>
      </c>
      <c r="BT17" s="59"/>
      <c r="BU17" s="98"/>
      <c r="BV17" s="98"/>
      <c r="BW17" s="301">
        <f t="shared" ref="BW17:BW26" si="15">BS17+BT17</f>
        <v>100</v>
      </c>
      <c r="BX17" s="59"/>
      <c r="BY17" s="98"/>
      <c r="BZ17" s="98"/>
      <c r="CA17" s="301">
        <f t="shared" ref="CA17:CA26" si="16">BW17+BX17</f>
        <v>100</v>
      </c>
      <c r="CB17" s="59"/>
      <c r="CC17" s="98"/>
      <c r="CD17" s="98"/>
      <c r="CE17" s="301">
        <f t="shared" ref="CE17:CE26" si="17">CA17+CB17</f>
        <v>100</v>
      </c>
      <c r="CF17" s="59"/>
      <c r="CG17" s="98"/>
      <c r="CH17" s="98"/>
      <c r="CI17" s="301">
        <f t="shared" ref="CI17:CI26" si="18">CE17+CF17</f>
        <v>100</v>
      </c>
      <c r="CJ17" s="59"/>
      <c r="CK17" s="59"/>
      <c r="CL17" s="59"/>
      <c r="CM17" s="301">
        <f t="shared" ref="CM17:CM26" si="19">CI17+CJ17</f>
        <v>100</v>
      </c>
      <c r="CN17" s="59"/>
      <c r="CO17" s="98"/>
      <c r="CP17" s="98"/>
      <c r="CQ17" s="301">
        <f t="shared" ref="CQ17:CQ26" si="20">CM17+CN17</f>
        <v>100</v>
      </c>
      <c r="CR17" s="59"/>
      <c r="CS17" s="98"/>
      <c r="CT17" s="98"/>
      <c r="CU17" s="301">
        <f t="shared" ref="CU17:CU26" si="21">CQ17+CR17</f>
        <v>100</v>
      </c>
      <c r="CV17" s="59"/>
      <c r="CW17" s="98"/>
      <c r="CX17" s="98"/>
      <c r="CY17" s="301">
        <f t="shared" ref="CY17:CY26" si="22">CU17+CV17</f>
        <v>100</v>
      </c>
    </row>
    <row r="18" spans="2:103" ht="12.75" customHeight="1">
      <c r="B18" s="298">
        <v>3</v>
      </c>
      <c r="C18" s="703" t="str">
        <f>'MERCADO '!C20</f>
        <v>ESQUADRIAS</v>
      </c>
      <c r="D18" s="704"/>
      <c r="E18" s="705"/>
      <c r="F18" s="299">
        <f>'MERCADO '!H20</f>
        <v>2334.4264574400004</v>
      </c>
      <c r="G18" s="300">
        <f>IF($F$26=0,0,F18/$F$26)</f>
        <v>0.12248028321069566</v>
      </c>
      <c r="H18" s="59">
        <v>0</v>
      </c>
      <c r="I18" s="59"/>
      <c r="J18" s="59"/>
      <c r="K18" s="301">
        <f t="shared" si="0"/>
        <v>0</v>
      </c>
      <c r="L18" s="59">
        <v>0</v>
      </c>
      <c r="M18" s="59"/>
      <c r="N18" s="59"/>
      <c r="O18" s="301">
        <f t="shared" si="1"/>
        <v>0</v>
      </c>
      <c r="P18" s="59">
        <v>55</v>
      </c>
      <c r="Q18" s="59"/>
      <c r="R18" s="59"/>
      <c r="S18" s="301">
        <f t="shared" si="5"/>
        <v>55</v>
      </c>
      <c r="T18" s="59">
        <v>45</v>
      </c>
      <c r="U18" s="59"/>
      <c r="V18" s="59"/>
      <c r="W18" s="301">
        <f t="shared" si="2"/>
        <v>100</v>
      </c>
      <c r="X18" s="59"/>
      <c r="Y18" s="59"/>
      <c r="Z18" s="59"/>
      <c r="AA18" s="301">
        <f>W18+X18</f>
        <v>100</v>
      </c>
      <c r="AB18" s="59"/>
      <c r="AC18" s="98"/>
      <c r="AD18" s="98"/>
      <c r="AE18" s="301">
        <f t="shared" si="3"/>
        <v>100</v>
      </c>
      <c r="AF18" s="59"/>
      <c r="AG18" s="59"/>
      <c r="AH18" s="59"/>
      <c r="AI18" s="301">
        <f t="shared" si="4"/>
        <v>100</v>
      </c>
      <c r="AJ18" s="59"/>
      <c r="AK18" s="98"/>
      <c r="AL18" s="98"/>
      <c r="AM18" s="301">
        <f t="shared" si="6"/>
        <v>100</v>
      </c>
      <c r="AN18" s="59"/>
      <c r="AO18" s="98"/>
      <c r="AP18" s="98"/>
      <c r="AQ18" s="301">
        <f t="shared" si="7"/>
        <v>100</v>
      </c>
      <c r="AR18" s="59"/>
      <c r="AS18" s="98"/>
      <c r="AT18" s="98"/>
      <c r="AU18" s="301">
        <f t="shared" si="8"/>
        <v>100</v>
      </c>
      <c r="AV18" s="59"/>
      <c r="AW18" s="98"/>
      <c r="AX18" s="98"/>
      <c r="AY18" s="301">
        <f t="shared" si="9"/>
        <v>100</v>
      </c>
      <c r="AZ18" s="59"/>
      <c r="BA18" s="98"/>
      <c r="BB18" s="98"/>
      <c r="BC18" s="301">
        <f t="shared" si="10"/>
        <v>100</v>
      </c>
      <c r="BD18" s="59"/>
      <c r="BE18" s="98"/>
      <c r="BF18" s="98"/>
      <c r="BG18" s="301">
        <f t="shared" si="11"/>
        <v>100</v>
      </c>
      <c r="BH18" s="59"/>
      <c r="BI18" s="98"/>
      <c r="BJ18" s="98"/>
      <c r="BK18" s="301">
        <f t="shared" si="12"/>
        <v>100</v>
      </c>
      <c r="BL18" s="59"/>
      <c r="BM18" s="98"/>
      <c r="BN18" s="98"/>
      <c r="BO18" s="301">
        <f t="shared" si="13"/>
        <v>100</v>
      </c>
      <c r="BP18" s="59"/>
      <c r="BQ18" s="98"/>
      <c r="BR18" s="98"/>
      <c r="BS18" s="301">
        <f t="shared" si="14"/>
        <v>100</v>
      </c>
      <c r="BT18" s="59"/>
      <c r="BU18" s="98"/>
      <c r="BV18" s="98"/>
      <c r="BW18" s="301">
        <f t="shared" si="15"/>
        <v>100</v>
      </c>
      <c r="BX18" s="59"/>
      <c r="BY18" s="98"/>
      <c r="BZ18" s="98"/>
      <c r="CA18" s="301">
        <f t="shared" si="16"/>
        <v>100</v>
      </c>
      <c r="CB18" s="59"/>
      <c r="CC18" s="98"/>
      <c r="CD18" s="98"/>
      <c r="CE18" s="301">
        <f t="shared" si="17"/>
        <v>100</v>
      </c>
      <c r="CF18" s="59"/>
      <c r="CG18" s="98"/>
      <c r="CH18" s="98"/>
      <c r="CI18" s="301">
        <f t="shared" si="18"/>
        <v>100</v>
      </c>
      <c r="CJ18" s="59"/>
      <c r="CK18" s="59"/>
      <c r="CL18" s="59"/>
      <c r="CM18" s="301">
        <f t="shared" si="19"/>
        <v>100</v>
      </c>
      <c r="CN18" s="59"/>
      <c r="CO18" s="98"/>
      <c r="CP18" s="98"/>
      <c r="CQ18" s="301">
        <f t="shared" si="20"/>
        <v>100</v>
      </c>
      <c r="CR18" s="59"/>
      <c r="CS18" s="98"/>
      <c r="CT18" s="98"/>
      <c r="CU18" s="301">
        <f t="shared" si="21"/>
        <v>100</v>
      </c>
      <c r="CV18" s="59"/>
      <c r="CW18" s="98"/>
      <c r="CX18" s="98"/>
      <c r="CY18" s="301">
        <f t="shared" si="22"/>
        <v>100</v>
      </c>
    </row>
    <row r="19" spans="2:103" ht="12.75" customHeight="1">
      <c r="B19" s="298">
        <v>4</v>
      </c>
      <c r="C19" s="490" t="str">
        <f>'MERCADO '!C25</f>
        <v>LOUÇAS E METAIS</v>
      </c>
      <c r="D19" s="491"/>
      <c r="E19" s="492"/>
      <c r="F19" s="299">
        <f>'MERCADO '!H25</f>
        <v>13260.090178279999</v>
      </c>
      <c r="G19" s="300">
        <f>IF($F$26=0,0,F19/$F$26)</f>
        <v>0.69571675529077615</v>
      </c>
      <c r="H19" s="59">
        <v>0</v>
      </c>
      <c r="I19" s="59"/>
      <c r="J19" s="59"/>
      <c r="K19" s="301">
        <f t="shared" si="0"/>
        <v>0</v>
      </c>
      <c r="L19" s="59">
        <v>0</v>
      </c>
      <c r="M19" s="59"/>
      <c r="N19" s="59"/>
      <c r="O19" s="301">
        <f t="shared" si="1"/>
        <v>0</v>
      </c>
      <c r="P19" s="59">
        <v>0</v>
      </c>
      <c r="Q19" s="59"/>
      <c r="R19" s="59"/>
      <c r="S19" s="301">
        <f t="shared" si="5"/>
        <v>0</v>
      </c>
      <c r="T19" s="59">
        <v>5</v>
      </c>
      <c r="U19" s="59"/>
      <c r="V19" s="59"/>
      <c r="W19" s="301">
        <f t="shared" si="2"/>
        <v>5</v>
      </c>
      <c r="X19" s="59">
        <v>12</v>
      </c>
      <c r="Y19" s="59"/>
      <c r="Z19" s="59"/>
      <c r="AA19" s="301">
        <f>W19+X19</f>
        <v>17</v>
      </c>
      <c r="AB19" s="59">
        <v>12</v>
      </c>
      <c r="AC19" s="98"/>
      <c r="AD19" s="98"/>
      <c r="AE19" s="301">
        <f t="shared" si="3"/>
        <v>29</v>
      </c>
      <c r="AF19" s="59">
        <v>12</v>
      </c>
      <c r="AG19" s="59"/>
      <c r="AH19" s="59"/>
      <c r="AI19" s="301">
        <f t="shared" si="4"/>
        <v>41</v>
      </c>
      <c r="AJ19" s="59">
        <v>12</v>
      </c>
      <c r="AK19" s="98"/>
      <c r="AL19" s="98"/>
      <c r="AM19" s="301">
        <f t="shared" si="6"/>
        <v>53</v>
      </c>
      <c r="AN19" s="59">
        <v>12</v>
      </c>
      <c r="AO19" s="98"/>
      <c r="AP19" s="98"/>
      <c r="AQ19" s="301">
        <f t="shared" si="7"/>
        <v>65</v>
      </c>
      <c r="AR19" s="59">
        <v>12</v>
      </c>
      <c r="AS19" s="98"/>
      <c r="AT19" s="98"/>
      <c r="AU19" s="301">
        <f t="shared" si="8"/>
        <v>77</v>
      </c>
      <c r="AV19" s="59">
        <v>12</v>
      </c>
      <c r="AW19" s="98"/>
      <c r="AX19" s="98"/>
      <c r="AY19" s="301">
        <f t="shared" si="9"/>
        <v>89</v>
      </c>
      <c r="AZ19" s="59">
        <v>11</v>
      </c>
      <c r="BA19" s="98"/>
      <c r="BB19" s="98"/>
      <c r="BC19" s="301"/>
      <c r="BD19" s="59"/>
      <c r="BE19" s="98"/>
      <c r="BF19" s="98"/>
      <c r="BG19" s="301"/>
      <c r="BH19" s="59"/>
      <c r="BI19" s="98"/>
      <c r="BJ19" s="98"/>
      <c r="BK19" s="301"/>
      <c r="BL19" s="59"/>
      <c r="BM19" s="98"/>
      <c r="BN19" s="98"/>
      <c r="BO19" s="301"/>
      <c r="BP19" s="59"/>
      <c r="BQ19" s="98"/>
      <c r="BR19" s="98"/>
      <c r="BS19" s="301"/>
      <c r="BT19" s="59"/>
      <c r="BU19" s="98"/>
      <c r="BV19" s="98"/>
      <c r="BW19" s="301"/>
      <c r="BX19" s="59"/>
      <c r="BY19" s="98"/>
      <c r="BZ19" s="98"/>
      <c r="CA19" s="301"/>
      <c r="CB19" s="59"/>
      <c r="CC19" s="98"/>
      <c r="CD19" s="98"/>
      <c r="CE19" s="301"/>
      <c r="CF19" s="59"/>
      <c r="CG19" s="98"/>
      <c r="CH19" s="98"/>
      <c r="CI19" s="301"/>
      <c r="CJ19" s="59"/>
      <c r="CK19" s="59"/>
      <c r="CL19" s="59"/>
      <c r="CM19" s="301"/>
      <c r="CN19" s="59"/>
      <c r="CO19" s="98"/>
      <c r="CP19" s="98"/>
      <c r="CQ19" s="301"/>
      <c r="CR19" s="59"/>
      <c r="CS19" s="98"/>
      <c r="CT19" s="98"/>
      <c r="CU19" s="301"/>
      <c r="CV19" s="59"/>
      <c r="CW19" s="98"/>
      <c r="CX19" s="98"/>
      <c r="CY19" s="301"/>
    </row>
    <row r="20" spans="2:103" ht="12.75" customHeight="1">
      <c r="B20" s="298">
        <v>5</v>
      </c>
      <c r="C20" s="490" t="str">
        <f>'MERCADO '!C42</f>
        <v xml:space="preserve">LIMPEZA FINAL DE OBRA </v>
      </c>
      <c r="D20" s="491"/>
      <c r="E20" s="492"/>
      <c r="F20" s="299">
        <f>'MERCADO '!H42</f>
        <v>84.132824159999998</v>
      </c>
      <c r="G20" s="300">
        <f>IF($F$26=0,0,F20/$F$26)</f>
        <v>4.4141943720655032E-3</v>
      </c>
      <c r="H20" s="59">
        <v>8.33</v>
      </c>
      <c r="I20" s="59"/>
      <c r="J20" s="59"/>
      <c r="K20" s="301">
        <f t="shared" si="0"/>
        <v>8.33</v>
      </c>
      <c r="L20" s="59">
        <v>8.33</v>
      </c>
      <c r="M20" s="59"/>
      <c r="N20" s="59"/>
      <c r="O20" s="301">
        <f t="shared" si="1"/>
        <v>16.66</v>
      </c>
      <c r="P20" s="59">
        <v>8.33</v>
      </c>
      <c r="Q20" s="59"/>
      <c r="R20" s="59"/>
      <c r="S20" s="301">
        <f t="shared" si="5"/>
        <v>24.990000000000002</v>
      </c>
      <c r="T20" s="59">
        <v>8.33</v>
      </c>
      <c r="U20" s="59"/>
      <c r="V20" s="59"/>
      <c r="W20" s="301">
        <f t="shared" si="2"/>
        <v>33.32</v>
      </c>
      <c r="X20" s="59">
        <v>8.33</v>
      </c>
      <c r="Y20" s="59"/>
      <c r="Z20" s="59"/>
      <c r="AA20" s="301">
        <f>W20+X20</f>
        <v>41.65</v>
      </c>
      <c r="AB20" s="59">
        <v>8.33</v>
      </c>
      <c r="AC20" s="98"/>
      <c r="AD20" s="98"/>
      <c r="AE20" s="301">
        <f t="shared" si="3"/>
        <v>49.98</v>
      </c>
      <c r="AF20" s="59">
        <v>8.33</v>
      </c>
      <c r="AG20" s="59"/>
      <c r="AH20" s="59"/>
      <c r="AI20" s="301">
        <f t="shared" si="4"/>
        <v>58.309999999999995</v>
      </c>
      <c r="AJ20" s="59">
        <v>8.33</v>
      </c>
      <c r="AK20" s="98"/>
      <c r="AL20" s="98"/>
      <c r="AM20" s="301">
        <f t="shared" si="6"/>
        <v>66.64</v>
      </c>
      <c r="AN20" s="59">
        <v>8.33</v>
      </c>
      <c r="AO20" s="98"/>
      <c r="AP20" s="98"/>
      <c r="AQ20" s="301">
        <f t="shared" si="7"/>
        <v>74.97</v>
      </c>
      <c r="AR20" s="59">
        <v>8.33</v>
      </c>
      <c r="AS20" s="98"/>
      <c r="AT20" s="98"/>
      <c r="AU20" s="301">
        <f t="shared" si="8"/>
        <v>83.3</v>
      </c>
      <c r="AV20" s="59">
        <v>8.33</v>
      </c>
      <c r="AW20" s="98"/>
      <c r="AX20" s="98"/>
      <c r="AY20" s="301">
        <f t="shared" si="9"/>
        <v>91.63</v>
      </c>
      <c r="AZ20" s="59">
        <v>8.33</v>
      </c>
      <c r="BA20" s="98"/>
      <c r="BB20" s="98"/>
      <c r="BC20" s="301"/>
      <c r="BD20" s="59"/>
      <c r="BE20" s="98"/>
      <c r="BF20" s="98"/>
      <c r="BG20" s="301"/>
      <c r="BH20" s="59"/>
      <c r="BI20" s="98"/>
      <c r="BJ20" s="98"/>
      <c r="BK20" s="301"/>
      <c r="BL20" s="59"/>
      <c r="BM20" s="98"/>
      <c r="BN20" s="98"/>
      <c r="BO20" s="301"/>
      <c r="BP20" s="59"/>
      <c r="BQ20" s="98"/>
      <c r="BR20" s="98"/>
      <c r="BS20" s="301"/>
      <c r="BT20" s="59"/>
      <c r="BU20" s="98"/>
      <c r="BV20" s="98"/>
      <c r="BW20" s="301"/>
      <c r="BX20" s="59"/>
      <c r="BY20" s="98"/>
      <c r="BZ20" s="98"/>
      <c r="CA20" s="301"/>
      <c r="CB20" s="59"/>
      <c r="CC20" s="98"/>
      <c r="CD20" s="98"/>
      <c r="CE20" s="301"/>
      <c r="CF20" s="59"/>
      <c r="CG20" s="98"/>
      <c r="CH20" s="98"/>
      <c r="CI20" s="301"/>
      <c r="CJ20" s="59"/>
      <c r="CK20" s="59"/>
      <c r="CL20" s="59"/>
      <c r="CM20" s="301"/>
      <c r="CN20" s="59"/>
      <c r="CO20" s="98"/>
      <c r="CP20" s="98"/>
      <c r="CQ20" s="301"/>
      <c r="CR20" s="59"/>
      <c r="CS20" s="98"/>
      <c r="CT20" s="98"/>
      <c r="CU20" s="301"/>
      <c r="CV20" s="59"/>
      <c r="CW20" s="98"/>
      <c r="CX20" s="98"/>
      <c r="CY20" s="301"/>
    </row>
    <row r="21" spans="2:103" ht="12.75" customHeight="1">
      <c r="B21" s="298"/>
      <c r="C21" s="490"/>
      <c r="D21" s="491"/>
      <c r="E21" s="492"/>
      <c r="F21" s="299"/>
      <c r="G21" s="300"/>
      <c r="H21" s="59"/>
      <c r="I21" s="59"/>
      <c r="J21" s="59"/>
      <c r="K21" s="301"/>
      <c r="L21" s="59"/>
      <c r="M21" s="59"/>
      <c r="N21" s="59"/>
      <c r="O21" s="301">
        <f t="shared" si="1"/>
        <v>0</v>
      </c>
      <c r="P21" s="59"/>
      <c r="Q21" s="59"/>
      <c r="R21" s="59"/>
      <c r="S21" s="301">
        <f t="shared" si="5"/>
        <v>0</v>
      </c>
      <c r="T21" s="59"/>
      <c r="U21" s="59"/>
      <c r="V21" s="59"/>
      <c r="W21" s="301">
        <f t="shared" si="2"/>
        <v>0</v>
      </c>
      <c r="X21" s="59"/>
      <c r="Y21" s="59"/>
      <c r="Z21" s="59"/>
      <c r="AA21" s="301"/>
      <c r="AB21" s="59"/>
      <c r="AC21" s="98"/>
      <c r="AD21" s="98"/>
      <c r="AE21" s="301">
        <f t="shared" si="3"/>
        <v>0</v>
      </c>
      <c r="AF21" s="59"/>
      <c r="AG21" s="59"/>
      <c r="AH21" s="59"/>
      <c r="AI21" s="301">
        <f t="shared" si="4"/>
        <v>0</v>
      </c>
      <c r="AJ21" s="59"/>
      <c r="AK21" s="98"/>
      <c r="AL21" s="98"/>
      <c r="AM21" s="301">
        <f t="shared" si="6"/>
        <v>0</v>
      </c>
      <c r="AN21" s="59"/>
      <c r="AO21" s="98"/>
      <c r="AP21" s="98"/>
      <c r="AQ21" s="301"/>
      <c r="AR21" s="59"/>
      <c r="AS21" s="98"/>
      <c r="AT21" s="98"/>
      <c r="AU21" s="301">
        <f t="shared" si="8"/>
        <v>0</v>
      </c>
      <c r="AV21" s="59"/>
      <c r="AW21" s="98"/>
      <c r="AX21" s="98"/>
      <c r="AY21" s="301"/>
      <c r="AZ21" s="59"/>
      <c r="BA21" s="98"/>
      <c r="BB21" s="98"/>
      <c r="BC21" s="301"/>
      <c r="BD21" s="59"/>
      <c r="BE21" s="98"/>
      <c r="BF21" s="98"/>
      <c r="BG21" s="301"/>
      <c r="BH21" s="59"/>
      <c r="BI21" s="98"/>
      <c r="BJ21" s="98"/>
      <c r="BK21" s="301"/>
      <c r="BL21" s="59"/>
      <c r="BM21" s="98"/>
      <c r="BN21" s="98"/>
      <c r="BO21" s="301"/>
      <c r="BP21" s="59"/>
      <c r="BQ21" s="98"/>
      <c r="BR21" s="98"/>
      <c r="BS21" s="301"/>
      <c r="BT21" s="59"/>
      <c r="BU21" s="98"/>
      <c r="BV21" s="98"/>
      <c r="BW21" s="301"/>
      <c r="BX21" s="59"/>
      <c r="BY21" s="98"/>
      <c r="BZ21" s="98"/>
      <c r="CA21" s="301"/>
      <c r="CB21" s="59"/>
      <c r="CC21" s="98"/>
      <c r="CD21" s="98"/>
      <c r="CE21" s="301"/>
      <c r="CF21" s="59"/>
      <c r="CG21" s="98"/>
      <c r="CH21" s="98"/>
      <c r="CI21" s="301"/>
      <c r="CJ21" s="59"/>
      <c r="CK21" s="59"/>
      <c r="CL21" s="59"/>
      <c r="CM21" s="301"/>
      <c r="CN21" s="59"/>
      <c r="CO21" s="98"/>
      <c r="CP21" s="98"/>
      <c r="CQ21" s="301"/>
      <c r="CR21" s="59"/>
      <c r="CS21" s="98"/>
      <c r="CT21" s="98"/>
      <c r="CU21" s="301"/>
      <c r="CV21" s="59"/>
      <c r="CW21" s="98"/>
      <c r="CX21" s="98"/>
      <c r="CY21" s="301"/>
    </row>
    <row r="22" spans="2:103" ht="12.75" customHeight="1">
      <c r="B22" s="298"/>
      <c r="C22" s="490"/>
      <c r="D22" s="491"/>
      <c r="E22" s="492"/>
      <c r="F22" s="299"/>
      <c r="G22" s="300"/>
      <c r="H22" s="59"/>
      <c r="I22" s="59"/>
      <c r="J22" s="59"/>
      <c r="K22" s="301"/>
      <c r="L22" s="59"/>
      <c r="M22" s="59"/>
      <c r="N22" s="59"/>
      <c r="O22" s="301"/>
      <c r="P22" s="59"/>
      <c r="Q22" s="59"/>
      <c r="R22" s="59"/>
      <c r="S22" s="301"/>
      <c r="T22" s="59"/>
      <c r="U22" s="59"/>
      <c r="V22" s="59"/>
      <c r="W22" s="301"/>
      <c r="X22" s="59"/>
      <c r="Y22" s="59"/>
      <c r="Z22" s="59"/>
      <c r="AA22" s="301"/>
      <c r="AB22" s="59"/>
      <c r="AC22" s="98"/>
      <c r="AD22" s="98"/>
      <c r="AE22" s="301"/>
      <c r="AF22" s="59"/>
      <c r="AG22" s="59"/>
      <c r="AH22" s="59"/>
      <c r="AI22" s="301">
        <f t="shared" si="4"/>
        <v>0</v>
      </c>
      <c r="AJ22" s="59"/>
      <c r="AK22" s="98"/>
      <c r="AL22" s="98"/>
      <c r="AM22" s="301"/>
      <c r="AN22" s="59"/>
      <c r="AO22" s="98"/>
      <c r="AP22" s="98"/>
      <c r="AQ22" s="301"/>
      <c r="AR22" s="59"/>
      <c r="AS22" s="98"/>
      <c r="AT22" s="98"/>
      <c r="AU22" s="301"/>
      <c r="AV22" s="59"/>
      <c r="AW22" s="98"/>
      <c r="AX22" s="98"/>
      <c r="AY22" s="301"/>
      <c r="AZ22" s="59"/>
      <c r="BA22" s="98"/>
      <c r="BB22" s="98"/>
      <c r="BC22" s="301"/>
      <c r="BD22" s="59"/>
      <c r="BE22" s="98"/>
      <c r="BF22" s="98"/>
      <c r="BG22" s="301"/>
      <c r="BH22" s="59"/>
      <c r="BI22" s="98"/>
      <c r="BJ22" s="98"/>
      <c r="BK22" s="301"/>
      <c r="BL22" s="59"/>
      <c r="BM22" s="98"/>
      <c r="BN22" s="98"/>
      <c r="BO22" s="301"/>
      <c r="BP22" s="59"/>
      <c r="BQ22" s="98"/>
      <c r="BR22" s="98"/>
      <c r="BS22" s="301"/>
      <c r="BT22" s="59"/>
      <c r="BU22" s="98"/>
      <c r="BV22" s="98"/>
      <c r="BW22" s="301"/>
      <c r="BX22" s="59"/>
      <c r="BY22" s="98"/>
      <c r="BZ22" s="98"/>
      <c r="CA22" s="301"/>
      <c r="CB22" s="59"/>
      <c r="CC22" s="98"/>
      <c r="CD22" s="98"/>
      <c r="CE22" s="301"/>
      <c r="CF22" s="59"/>
      <c r="CG22" s="98"/>
      <c r="CH22" s="98"/>
      <c r="CI22" s="301"/>
      <c r="CJ22" s="59"/>
      <c r="CK22" s="59"/>
      <c r="CL22" s="59"/>
      <c r="CM22" s="301"/>
      <c r="CN22" s="59"/>
      <c r="CO22" s="98"/>
      <c r="CP22" s="98"/>
      <c r="CQ22" s="301"/>
      <c r="CR22" s="59"/>
      <c r="CS22" s="98"/>
      <c r="CT22" s="98"/>
      <c r="CU22" s="301"/>
      <c r="CV22" s="59"/>
      <c r="CW22" s="98"/>
      <c r="CX22" s="98"/>
      <c r="CY22" s="301"/>
    </row>
    <row r="23" spans="2:103" ht="12.75" customHeight="1">
      <c r="B23" s="298"/>
      <c r="C23" s="703"/>
      <c r="D23" s="704"/>
      <c r="E23" s="705"/>
      <c r="F23" s="299"/>
      <c r="G23" s="300"/>
      <c r="H23" s="59"/>
      <c r="I23" s="59"/>
      <c r="J23" s="59"/>
      <c r="K23" s="301">
        <f t="shared" si="0"/>
        <v>0</v>
      </c>
      <c r="L23" s="59"/>
      <c r="M23" s="59"/>
      <c r="N23" s="59"/>
      <c r="O23" s="301"/>
      <c r="P23" s="59"/>
      <c r="Q23" s="59"/>
      <c r="R23" s="59"/>
      <c r="S23" s="301">
        <f t="shared" si="5"/>
        <v>0</v>
      </c>
      <c r="T23" s="59"/>
      <c r="U23" s="59"/>
      <c r="V23" s="59"/>
      <c r="W23" s="301"/>
      <c r="X23" s="59"/>
      <c r="Y23" s="59"/>
      <c r="Z23" s="59"/>
      <c r="AA23" s="301"/>
      <c r="AB23" s="59"/>
      <c r="AC23" s="98"/>
      <c r="AD23" s="98"/>
      <c r="AE23" s="301"/>
      <c r="AF23" s="59"/>
      <c r="AG23" s="59"/>
      <c r="AH23" s="59"/>
      <c r="AI23" s="301"/>
      <c r="AJ23" s="59"/>
      <c r="AK23" s="98"/>
      <c r="AL23" s="98"/>
      <c r="AM23" s="301">
        <f t="shared" si="6"/>
        <v>0</v>
      </c>
      <c r="AN23" s="59"/>
      <c r="AO23" s="98"/>
      <c r="AP23" s="98"/>
      <c r="AQ23" s="301">
        <f t="shared" si="7"/>
        <v>0</v>
      </c>
      <c r="AR23" s="59"/>
      <c r="AS23" s="98"/>
      <c r="AT23" s="98"/>
      <c r="AU23" s="301">
        <f t="shared" si="8"/>
        <v>0</v>
      </c>
      <c r="AV23" s="59"/>
      <c r="AW23" s="98"/>
      <c r="AX23" s="98"/>
      <c r="AY23" s="301">
        <f t="shared" si="9"/>
        <v>0</v>
      </c>
      <c r="AZ23" s="59"/>
      <c r="BA23" s="98"/>
      <c r="BB23" s="98"/>
      <c r="BC23" s="301">
        <f t="shared" si="10"/>
        <v>0</v>
      </c>
      <c r="BD23" s="59"/>
      <c r="BE23" s="98"/>
      <c r="BF23" s="98"/>
      <c r="BG23" s="301">
        <f t="shared" si="11"/>
        <v>0</v>
      </c>
      <c r="BH23" s="59"/>
      <c r="BI23" s="98"/>
      <c r="BJ23" s="98"/>
      <c r="BK23" s="301">
        <f t="shared" si="12"/>
        <v>0</v>
      </c>
      <c r="BL23" s="59"/>
      <c r="BM23" s="98"/>
      <c r="BN23" s="98"/>
      <c r="BO23" s="301">
        <f t="shared" si="13"/>
        <v>0</v>
      </c>
      <c r="BP23" s="59"/>
      <c r="BQ23" s="98"/>
      <c r="BR23" s="98"/>
      <c r="BS23" s="301">
        <f t="shared" si="14"/>
        <v>0</v>
      </c>
      <c r="BT23" s="59"/>
      <c r="BU23" s="98"/>
      <c r="BV23" s="98"/>
      <c r="BW23" s="301">
        <f t="shared" si="15"/>
        <v>0</v>
      </c>
      <c r="BX23" s="59"/>
      <c r="BY23" s="98"/>
      <c r="BZ23" s="98"/>
      <c r="CA23" s="301">
        <f t="shared" si="16"/>
        <v>0</v>
      </c>
      <c r="CB23" s="59"/>
      <c r="CC23" s="98"/>
      <c r="CD23" s="98"/>
      <c r="CE23" s="301">
        <f t="shared" si="17"/>
        <v>0</v>
      </c>
      <c r="CF23" s="59"/>
      <c r="CG23" s="98"/>
      <c r="CH23" s="98"/>
      <c r="CI23" s="301">
        <f t="shared" si="18"/>
        <v>0</v>
      </c>
      <c r="CJ23" s="59"/>
      <c r="CK23" s="59"/>
      <c r="CL23" s="59"/>
      <c r="CM23" s="301">
        <f t="shared" si="19"/>
        <v>0</v>
      </c>
      <c r="CN23" s="59"/>
      <c r="CO23" s="98"/>
      <c r="CP23" s="98"/>
      <c r="CQ23" s="301">
        <f t="shared" si="20"/>
        <v>0</v>
      </c>
      <c r="CR23" s="59"/>
      <c r="CS23" s="98"/>
      <c r="CT23" s="98"/>
      <c r="CU23" s="301">
        <f t="shared" si="21"/>
        <v>0</v>
      </c>
      <c r="CV23" s="59"/>
      <c r="CW23" s="98"/>
      <c r="CX23" s="98"/>
      <c r="CY23" s="301">
        <f t="shared" si="22"/>
        <v>0</v>
      </c>
    </row>
    <row r="24" spans="2:103" ht="12.75" customHeight="1" thickBot="1">
      <c r="B24" s="302"/>
      <c r="C24" s="710"/>
      <c r="D24" s="711"/>
      <c r="E24" s="712"/>
      <c r="F24" s="303"/>
      <c r="G24" s="304"/>
      <c r="H24" s="101"/>
      <c r="I24" s="101"/>
      <c r="J24" s="101"/>
      <c r="K24" s="305">
        <f t="shared" si="0"/>
        <v>0</v>
      </c>
      <c r="L24" s="101"/>
      <c r="M24" s="101"/>
      <c r="N24" s="101"/>
      <c r="O24" s="305"/>
      <c r="P24" s="101"/>
      <c r="Q24" s="101"/>
      <c r="R24" s="101"/>
      <c r="S24" s="305">
        <f t="shared" si="5"/>
        <v>0</v>
      </c>
      <c r="T24" s="101"/>
      <c r="U24" s="101"/>
      <c r="V24" s="101"/>
      <c r="W24" s="305"/>
      <c r="X24" s="101"/>
      <c r="Y24" s="101"/>
      <c r="Z24" s="101"/>
      <c r="AA24" s="305"/>
      <c r="AB24" s="101"/>
      <c r="AC24" s="102"/>
      <c r="AD24" s="102"/>
      <c r="AE24" s="305"/>
      <c r="AF24" s="101"/>
      <c r="AG24" s="101"/>
      <c r="AH24" s="101"/>
      <c r="AI24" s="305"/>
      <c r="AJ24" s="101"/>
      <c r="AK24" s="102"/>
      <c r="AL24" s="102"/>
      <c r="AM24" s="305">
        <f t="shared" si="6"/>
        <v>0</v>
      </c>
      <c r="AN24" s="101"/>
      <c r="AO24" s="102"/>
      <c r="AP24" s="102"/>
      <c r="AQ24" s="305">
        <f t="shared" si="7"/>
        <v>0</v>
      </c>
      <c r="AR24" s="101"/>
      <c r="AS24" s="102"/>
      <c r="AT24" s="102"/>
      <c r="AU24" s="305">
        <f t="shared" si="8"/>
        <v>0</v>
      </c>
      <c r="AV24" s="101"/>
      <c r="AW24" s="102"/>
      <c r="AX24" s="102"/>
      <c r="AY24" s="305">
        <f t="shared" si="9"/>
        <v>0</v>
      </c>
      <c r="AZ24" s="101"/>
      <c r="BA24" s="102"/>
      <c r="BB24" s="102"/>
      <c r="BC24" s="305">
        <f t="shared" si="10"/>
        <v>0</v>
      </c>
      <c r="BD24" s="101"/>
      <c r="BE24" s="102"/>
      <c r="BF24" s="102"/>
      <c r="BG24" s="305">
        <f t="shared" si="11"/>
        <v>0</v>
      </c>
      <c r="BH24" s="101"/>
      <c r="BI24" s="102"/>
      <c r="BJ24" s="102"/>
      <c r="BK24" s="305">
        <f t="shared" si="12"/>
        <v>0</v>
      </c>
      <c r="BL24" s="101"/>
      <c r="BM24" s="102"/>
      <c r="BN24" s="102"/>
      <c r="BO24" s="305">
        <f t="shared" si="13"/>
        <v>0</v>
      </c>
      <c r="BP24" s="101"/>
      <c r="BQ24" s="102"/>
      <c r="BR24" s="102"/>
      <c r="BS24" s="305">
        <f t="shared" si="14"/>
        <v>0</v>
      </c>
      <c r="BT24" s="101"/>
      <c r="BU24" s="102"/>
      <c r="BV24" s="102"/>
      <c r="BW24" s="305">
        <f t="shared" si="15"/>
        <v>0</v>
      </c>
      <c r="BX24" s="101"/>
      <c r="BY24" s="102"/>
      <c r="BZ24" s="102"/>
      <c r="CA24" s="305">
        <f t="shared" si="16"/>
        <v>0</v>
      </c>
      <c r="CB24" s="101"/>
      <c r="CC24" s="102"/>
      <c r="CD24" s="102"/>
      <c r="CE24" s="305">
        <f t="shared" si="17"/>
        <v>0</v>
      </c>
      <c r="CF24" s="101"/>
      <c r="CG24" s="102"/>
      <c r="CH24" s="102"/>
      <c r="CI24" s="305">
        <f t="shared" si="18"/>
        <v>0</v>
      </c>
      <c r="CJ24" s="101"/>
      <c r="CK24" s="101"/>
      <c r="CL24" s="101"/>
      <c r="CM24" s="305">
        <f t="shared" si="19"/>
        <v>0</v>
      </c>
      <c r="CN24" s="101"/>
      <c r="CO24" s="102"/>
      <c r="CP24" s="102"/>
      <c r="CQ24" s="305">
        <f t="shared" si="20"/>
        <v>0</v>
      </c>
      <c r="CR24" s="101"/>
      <c r="CS24" s="102"/>
      <c r="CT24" s="102"/>
      <c r="CU24" s="305">
        <f t="shared" si="21"/>
        <v>0</v>
      </c>
      <c r="CV24" s="101"/>
      <c r="CW24" s="102"/>
      <c r="CX24" s="102"/>
      <c r="CY24" s="305">
        <f t="shared" si="22"/>
        <v>0</v>
      </c>
    </row>
    <row r="25" spans="2:103" ht="12.75" customHeight="1" thickTop="1">
      <c r="B25" s="306"/>
      <c r="C25" s="307" t="s">
        <v>25</v>
      </c>
      <c r="D25" s="308"/>
      <c r="E25" s="309"/>
      <c r="F25" s="310"/>
      <c r="G25" s="311"/>
      <c r="H25" s="312">
        <f>IF(SUM(H16:H24)=0,0,SUMPRODUCT(G16:G24,H16:H24))</f>
        <v>8.1263359612361423</v>
      </c>
      <c r="I25" s="312"/>
      <c r="J25" s="312"/>
      <c r="K25" s="313">
        <f t="shared" si="0"/>
        <v>8.1263359612361423</v>
      </c>
      <c r="L25" s="312">
        <f>SUMPRODUCT($G16:$G24,L16:L24)</f>
        <v>8.2386845810693163</v>
      </c>
      <c r="M25" s="312"/>
      <c r="N25" s="312"/>
      <c r="O25" s="313">
        <f>K25+L25</f>
        <v>16.365020542305459</v>
      </c>
      <c r="P25" s="312">
        <f>SUMPRODUCT($G16:$G24,P16:P24)</f>
        <v>8.2205824642869807</v>
      </c>
      <c r="Q25" s="312"/>
      <c r="R25" s="312"/>
      <c r="S25" s="313">
        <f t="shared" si="5"/>
        <v>24.585603006592439</v>
      </c>
      <c r="T25" s="312">
        <f>SUMPRODUCT($G16:$G24,T16:T24)</f>
        <v>9.0269667600544921</v>
      </c>
      <c r="U25" s="312"/>
      <c r="V25" s="312"/>
      <c r="W25" s="313">
        <f>S25+T25</f>
        <v>33.612569766646928</v>
      </c>
      <c r="X25" s="312">
        <f>SUMPRODUCT($G16:$G24,X16:X24)</f>
        <v>8.3853713026086201</v>
      </c>
      <c r="Y25" s="312"/>
      <c r="Z25" s="312"/>
      <c r="AA25" s="313">
        <f>W25+X25</f>
        <v>41.997941069255546</v>
      </c>
      <c r="AB25" s="312">
        <f>SUMPRODUCT($G16:$G24,AB16:AB24)</f>
        <v>8.3853713026086201</v>
      </c>
      <c r="AC25" s="326"/>
      <c r="AD25" s="326"/>
      <c r="AE25" s="313">
        <f>AA25+AB25</f>
        <v>50.383312371864164</v>
      </c>
      <c r="AF25" s="312">
        <f>SUMPRODUCT($G16:$G24,AF16:AF24)</f>
        <v>8.3853713026086201</v>
      </c>
      <c r="AG25" s="312"/>
      <c r="AH25" s="312"/>
      <c r="AI25" s="313">
        <f>AE25+AF25</f>
        <v>58.768683674472783</v>
      </c>
      <c r="AJ25" s="312">
        <f>SUMPRODUCT($G16:$G24,AJ16:AJ24)</f>
        <v>8.3853713026086201</v>
      </c>
      <c r="AK25" s="326"/>
      <c r="AL25" s="326"/>
      <c r="AM25" s="313">
        <f t="shared" si="6"/>
        <v>67.154054977081401</v>
      </c>
      <c r="AN25" s="312">
        <f>SUMPRODUCT($G16:$G24,AN16:AN24)</f>
        <v>8.3853713026086201</v>
      </c>
      <c r="AO25" s="326"/>
      <c r="AP25" s="326"/>
      <c r="AQ25" s="313">
        <f t="shared" si="7"/>
        <v>75.539426279690019</v>
      </c>
      <c r="AR25" s="312">
        <f>SUMPRODUCT($G16:$G24,AR16:AR24)</f>
        <v>8.3853713026086201</v>
      </c>
      <c r="AS25" s="326"/>
      <c r="AT25" s="326"/>
      <c r="AU25" s="313">
        <f t="shared" si="8"/>
        <v>83.924797582298638</v>
      </c>
      <c r="AV25" s="312">
        <f>SUMPRODUCT($G16:$G24,AV16:AV24)</f>
        <v>8.3853713026086201</v>
      </c>
      <c r="AW25" s="326"/>
      <c r="AX25" s="326"/>
      <c r="AY25" s="313">
        <f t="shared" si="9"/>
        <v>92.310168884907256</v>
      </c>
      <c r="AZ25" s="312">
        <f>SUMPRODUCT($G16:$G24,AZ16:AZ24)</f>
        <v>7.6896545473178426</v>
      </c>
      <c r="BA25" s="326"/>
      <c r="BB25" s="326"/>
      <c r="BC25" s="313">
        <f t="shared" si="10"/>
        <v>99.999823432225099</v>
      </c>
      <c r="BD25" s="312">
        <f>SUMPRODUCT($G16:$G24,BD16:BD24)</f>
        <v>0</v>
      </c>
      <c r="BE25" s="326"/>
      <c r="BF25" s="326"/>
      <c r="BG25" s="313">
        <f t="shared" si="11"/>
        <v>99.999823432225099</v>
      </c>
      <c r="BH25" s="312">
        <f>SUMPRODUCT($G16:$G24,BH16:BH24)</f>
        <v>0</v>
      </c>
      <c r="BI25" s="326"/>
      <c r="BJ25" s="326"/>
      <c r="BK25" s="313">
        <f t="shared" si="12"/>
        <v>99.999823432225099</v>
      </c>
      <c r="BL25" s="312">
        <f>SUMPRODUCT($G16:$G24,BL16:BL24)</f>
        <v>0</v>
      </c>
      <c r="BM25" s="103"/>
      <c r="BN25" s="103"/>
      <c r="BO25" s="313">
        <f t="shared" si="13"/>
        <v>99.999823432225099</v>
      </c>
      <c r="BP25" s="312">
        <f>SUMPRODUCT($G16:$G24,BP16:BP24)</f>
        <v>0</v>
      </c>
      <c r="BQ25" s="326"/>
      <c r="BR25" s="326"/>
      <c r="BS25" s="313">
        <f t="shared" si="14"/>
        <v>99.999823432225099</v>
      </c>
      <c r="BT25" s="312">
        <f>SUMPRODUCT($G16:$G24,BT16:BT24)</f>
        <v>0</v>
      </c>
      <c r="BU25" s="326"/>
      <c r="BV25" s="326"/>
      <c r="BW25" s="313">
        <f t="shared" si="15"/>
        <v>99.999823432225099</v>
      </c>
      <c r="BX25" s="312">
        <f>SUMPRODUCT($G16:$G24,BX16:BX24)</f>
        <v>0</v>
      </c>
      <c r="BY25" s="326"/>
      <c r="BZ25" s="326"/>
      <c r="CA25" s="313">
        <f t="shared" si="16"/>
        <v>99.999823432225099</v>
      </c>
      <c r="CB25" s="312">
        <f>SUMPRODUCT($G16:$G24,CB16:CB24)</f>
        <v>0</v>
      </c>
      <c r="CC25" s="326"/>
      <c r="CD25" s="326"/>
      <c r="CE25" s="313">
        <f t="shared" si="17"/>
        <v>99.999823432225099</v>
      </c>
      <c r="CF25" s="312">
        <f>SUMPRODUCT($G16:$G24,CF16:CF24)</f>
        <v>0</v>
      </c>
      <c r="CG25" s="326"/>
      <c r="CH25" s="326"/>
      <c r="CI25" s="313">
        <f t="shared" si="18"/>
        <v>99.999823432225099</v>
      </c>
      <c r="CJ25" s="312">
        <f>SUMPRODUCT($G16:$G24,CJ16:CJ24)</f>
        <v>0</v>
      </c>
      <c r="CK25" s="312"/>
      <c r="CL25" s="312"/>
      <c r="CM25" s="313">
        <f t="shared" si="19"/>
        <v>99.999823432225099</v>
      </c>
      <c r="CN25" s="312">
        <f>SUMPRODUCT($G16:$G24,CN16:CN24)</f>
        <v>0</v>
      </c>
      <c r="CO25" s="326"/>
      <c r="CP25" s="326"/>
      <c r="CQ25" s="313">
        <f t="shared" si="20"/>
        <v>99.999823432225099</v>
      </c>
      <c r="CR25" s="312">
        <f>SUMPRODUCT($G16:$G24,CR16:CR24)</f>
        <v>0</v>
      </c>
      <c r="CS25" s="326"/>
      <c r="CT25" s="326"/>
      <c r="CU25" s="313">
        <f t="shared" si="21"/>
        <v>99.999823432225099</v>
      </c>
      <c r="CV25" s="312">
        <f>SUMPRODUCT($G16:$G24,CV16:CV24)</f>
        <v>0</v>
      </c>
      <c r="CW25" s="326"/>
      <c r="CX25" s="326"/>
      <c r="CY25" s="313">
        <f t="shared" si="22"/>
        <v>99.999823432225099</v>
      </c>
    </row>
    <row r="26" spans="2:103" ht="12.75" customHeight="1">
      <c r="B26" s="314"/>
      <c r="C26" s="315" t="s">
        <v>24</v>
      </c>
      <c r="D26" s="316"/>
      <c r="E26" s="317"/>
      <c r="F26" s="299">
        <f>SUM(F16:F24)</f>
        <v>19059.610218440001</v>
      </c>
      <c r="G26" s="300">
        <f>IF(F26=0,0,F26/F26)</f>
        <v>1</v>
      </c>
      <c r="H26" s="318">
        <f>SUMPRODUCT(F16:F24,H16:H24)/100</f>
        <v>1548.8479592525282</v>
      </c>
      <c r="I26" s="318"/>
      <c r="J26" s="318"/>
      <c r="K26" s="301">
        <f t="shared" si="0"/>
        <v>1548.8479592525282</v>
      </c>
      <c r="L26" s="318">
        <f>SUMPRODUCT($F16:$F24,L16:L24)/100</f>
        <v>1570.2611682785282</v>
      </c>
      <c r="M26" s="318"/>
      <c r="N26" s="318"/>
      <c r="O26" s="301">
        <f>K26+L26</f>
        <v>3119.1091275310564</v>
      </c>
      <c r="P26" s="318">
        <f>SUMPRODUCT($F16:$F24,P16:P24)/100</f>
        <v>1566.8109753785282</v>
      </c>
      <c r="Q26" s="318"/>
      <c r="R26" s="318"/>
      <c r="S26" s="301">
        <f t="shared" si="5"/>
        <v>4685.9201029095848</v>
      </c>
      <c r="T26" s="318">
        <f>SUMPRODUCT($F16:$F24,T16:T24)/100</f>
        <v>1720.5046790145282</v>
      </c>
      <c r="U26" s="318"/>
      <c r="V26" s="318"/>
      <c r="W26" s="301">
        <f>S26+T26</f>
        <v>6406.4247819241127</v>
      </c>
      <c r="X26" s="318">
        <f>SUMPRODUCT($F16:$F24,X16:X24)/100</f>
        <v>1598.219085646128</v>
      </c>
      <c r="Y26" s="318"/>
      <c r="Z26" s="318"/>
      <c r="AA26" s="301">
        <f>W26+X26</f>
        <v>8004.6438675702411</v>
      </c>
      <c r="AB26" s="318">
        <f>SUMPRODUCT($F16:$F24,AB16:AB24)/100</f>
        <v>1598.219085646128</v>
      </c>
      <c r="AC26" s="327"/>
      <c r="AD26" s="327"/>
      <c r="AE26" s="301">
        <f>AA26+AB26</f>
        <v>9602.8629532163686</v>
      </c>
      <c r="AF26" s="318">
        <f>SUMPRODUCT($F16:$F24,AF16:AF24)/100</f>
        <v>1598.219085646128</v>
      </c>
      <c r="AG26" s="318"/>
      <c r="AH26" s="318"/>
      <c r="AI26" s="301">
        <f>AE26+AF26</f>
        <v>11201.082038862496</v>
      </c>
      <c r="AJ26" s="318">
        <f>SUMPRODUCT($F16:$F24,AJ16:AJ24)/100</f>
        <v>1598.219085646128</v>
      </c>
      <c r="AK26" s="327"/>
      <c r="AL26" s="327"/>
      <c r="AM26" s="301">
        <f t="shared" si="6"/>
        <v>12799.301124508624</v>
      </c>
      <c r="AN26" s="318">
        <f>SUMPRODUCT($F16:$F24,AN16:AN24)/100</f>
        <v>1598.219085646128</v>
      </c>
      <c r="AO26" s="327"/>
      <c r="AP26" s="327"/>
      <c r="AQ26" s="301">
        <f t="shared" si="7"/>
        <v>14397.520210154751</v>
      </c>
      <c r="AR26" s="318">
        <f>SUMPRODUCT($F16:$F24,AR16:AR24)/100</f>
        <v>1598.219085646128</v>
      </c>
      <c r="AS26" s="327"/>
      <c r="AT26" s="327"/>
      <c r="AU26" s="301">
        <f t="shared" si="8"/>
        <v>15995.739295800879</v>
      </c>
      <c r="AV26" s="318">
        <f>SUMPRODUCT($F16:$F24,AV16:AV24)/100</f>
        <v>1598.219085646128</v>
      </c>
      <c r="AW26" s="327"/>
      <c r="AX26" s="327"/>
      <c r="AY26" s="301">
        <f t="shared" si="9"/>
        <v>17593.958381447006</v>
      </c>
      <c r="AZ26" s="318">
        <f>SUMPRODUCT($F16:$F24,AZ16:AZ24)/100</f>
        <v>1465.6181838633281</v>
      </c>
      <c r="BA26" s="327"/>
      <c r="BB26" s="327"/>
      <c r="BC26" s="301">
        <f t="shared" si="10"/>
        <v>19059.576565310334</v>
      </c>
      <c r="BD26" s="318">
        <f>SUMPRODUCT($F16:$F24,BD16:BD24)/100</f>
        <v>0</v>
      </c>
      <c r="BE26" s="327"/>
      <c r="BF26" s="327"/>
      <c r="BG26" s="301">
        <f t="shared" si="11"/>
        <v>19059.576565310334</v>
      </c>
      <c r="BH26" s="318">
        <f>SUMPRODUCT($F16:$F24,BH16:BH24)/100</f>
        <v>0</v>
      </c>
      <c r="BI26" s="327"/>
      <c r="BJ26" s="327"/>
      <c r="BK26" s="301">
        <f t="shared" si="12"/>
        <v>19059.576565310334</v>
      </c>
      <c r="BL26" s="318">
        <f>SUMPRODUCT($F16:$F24,BL16:BL24)/100</f>
        <v>0</v>
      </c>
      <c r="BM26" s="99"/>
      <c r="BN26" s="99"/>
      <c r="BO26" s="301">
        <f t="shared" si="13"/>
        <v>19059.576565310334</v>
      </c>
      <c r="BP26" s="318">
        <f>SUMPRODUCT($F16:$F24,BP16:BP24)/100</f>
        <v>0</v>
      </c>
      <c r="BQ26" s="327"/>
      <c r="BR26" s="327"/>
      <c r="BS26" s="301">
        <f t="shared" si="14"/>
        <v>19059.576565310334</v>
      </c>
      <c r="BT26" s="318">
        <f>SUMPRODUCT($F16:$F24,BT16:BT24)/100</f>
        <v>0</v>
      </c>
      <c r="BU26" s="327"/>
      <c r="BV26" s="327"/>
      <c r="BW26" s="301">
        <f t="shared" si="15"/>
        <v>19059.576565310334</v>
      </c>
      <c r="BX26" s="318">
        <f>SUMPRODUCT($F16:$F24,BX16:BX24)/100</f>
        <v>0</v>
      </c>
      <c r="BY26" s="327"/>
      <c r="BZ26" s="327"/>
      <c r="CA26" s="301">
        <f t="shared" si="16"/>
        <v>19059.576565310334</v>
      </c>
      <c r="CB26" s="318">
        <f>SUMPRODUCT($F16:$F24,CB16:CB24)/100</f>
        <v>0</v>
      </c>
      <c r="CC26" s="327"/>
      <c r="CD26" s="327"/>
      <c r="CE26" s="301">
        <f t="shared" si="17"/>
        <v>19059.576565310334</v>
      </c>
      <c r="CF26" s="318">
        <f>SUMPRODUCT($F16:$F24,CF16:CF24)/100</f>
        <v>0</v>
      </c>
      <c r="CG26" s="327"/>
      <c r="CH26" s="327"/>
      <c r="CI26" s="301">
        <f t="shared" si="18"/>
        <v>19059.576565310334</v>
      </c>
      <c r="CJ26" s="318">
        <f>SUMPRODUCT($F16:$F24,CJ16:CJ24)/100</f>
        <v>0</v>
      </c>
      <c r="CK26" s="318"/>
      <c r="CL26" s="318"/>
      <c r="CM26" s="301">
        <f t="shared" si="19"/>
        <v>19059.576565310334</v>
      </c>
      <c r="CN26" s="318">
        <f>SUMPRODUCT($F16:$F24,CN16:CN24)/100</f>
        <v>0</v>
      </c>
      <c r="CO26" s="327"/>
      <c r="CP26" s="327"/>
      <c r="CQ26" s="301">
        <f t="shared" si="20"/>
        <v>19059.576565310334</v>
      </c>
      <c r="CR26" s="318">
        <f>SUMPRODUCT($F16:$F24,CR16:CR24)/100</f>
        <v>0</v>
      </c>
      <c r="CS26" s="327"/>
      <c r="CT26" s="327"/>
      <c r="CU26" s="301">
        <f t="shared" si="21"/>
        <v>19059.576565310334</v>
      </c>
      <c r="CV26" s="318">
        <f>SUMPRODUCT($F16:$F24,CV16:CV24)/100</f>
        <v>0</v>
      </c>
      <c r="CW26" s="327"/>
      <c r="CX26" s="327"/>
      <c r="CY26" s="301">
        <f t="shared" si="22"/>
        <v>19059.576565310334</v>
      </c>
    </row>
    <row r="27" spans="2:103" s="47" customFormat="1" ht="6" customHeight="1">
      <c r="B27" s="41"/>
      <c r="C27" s="42"/>
      <c r="D27" s="42"/>
      <c r="E27" s="42"/>
      <c r="F27" s="43"/>
      <c r="G27" s="43"/>
      <c r="H27" s="44"/>
      <c r="I27" s="44"/>
      <c r="J27" s="44"/>
      <c r="K27" s="44"/>
      <c r="L27" s="45"/>
      <c r="M27" s="45"/>
      <c r="N27" s="45"/>
      <c r="O27" s="44"/>
      <c r="P27" s="44"/>
      <c r="Q27" s="44"/>
      <c r="R27" s="44"/>
      <c r="S27" s="44"/>
      <c r="T27" s="43"/>
      <c r="U27" s="43"/>
      <c r="V27" s="43"/>
      <c r="W27" s="45"/>
      <c r="X27" s="46"/>
      <c r="Y27" s="46"/>
      <c r="Z27" s="46"/>
      <c r="AA27" s="46"/>
      <c r="BO27" s="331"/>
      <c r="BP27" s="331"/>
      <c r="BQ27" s="331"/>
      <c r="BR27" s="331"/>
      <c r="BS27" s="331"/>
      <c r="BT27" s="331"/>
      <c r="BU27" s="331"/>
      <c r="BV27" s="331"/>
      <c r="BW27" s="331"/>
      <c r="BX27" s="331"/>
      <c r="BY27" s="331"/>
      <c r="BZ27" s="331"/>
      <c r="CA27" s="331"/>
      <c r="CB27" s="331"/>
      <c r="CC27" s="331"/>
      <c r="CD27" s="331"/>
      <c r="CE27" s="331"/>
      <c r="CF27" s="331"/>
      <c r="CG27" s="331"/>
      <c r="CH27" s="331"/>
      <c r="CI27" s="331"/>
      <c r="CJ27" s="331"/>
      <c r="CK27" s="331"/>
      <c r="CL27" s="331"/>
      <c r="CM27" s="331"/>
      <c r="CN27" s="331"/>
      <c r="CO27" s="331"/>
      <c r="CP27" s="331"/>
      <c r="CQ27" s="331"/>
    </row>
    <row r="28" spans="2:103" s="44" customFormat="1" ht="12.75" customHeight="1">
      <c r="B28" s="41"/>
      <c r="C28" s="48"/>
      <c r="D28" s="48"/>
      <c r="E28" s="28"/>
      <c r="F28" s="49"/>
      <c r="G28" s="50"/>
      <c r="H28" s="49"/>
      <c r="I28" s="49"/>
      <c r="J28" s="49"/>
      <c r="AA28" s="46"/>
      <c r="AB28" s="51"/>
      <c r="AC28" s="51"/>
      <c r="AD28" s="51"/>
    </row>
    <row r="29" spans="2:103" s="44" customFormat="1" ht="12.75" customHeight="1">
      <c r="B29" s="52"/>
      <c r="C29" s="48"/>
      <c r="D29" s="48"/>
      <c r="E29" s="28"/>
      <c r="G29" s="53"/>
      <c r="O29"/>
      <c r="X29"/>
      <c r="AA29" s="46"/>
      <c r="BC29" s="666"/>
      <c r="BS29" s="100"/>
    </row>
    <row r="30" spans="2:103" s="44" customFormat="1">
      <c r="B30" s="707" t="s">
        <v>257</v>
      </c>
      <c r="C30" s="700"/>
      <c r="D30" s="700"/>
      <c r="E30" s="700"/>
      <c r="G30" s="53"/>
      <c r="H30"/>
      <c r="I30"/>
      <c r="J30"/>
      <c r="K30"/>
      <c r="L30"/>
      <c r="M30"/>
      <c r="N30"/>
      <c r="O30"/>
      <c r="S30" s="320"/>
      <c r="T30" s="320"/>
      <c r="U30" s="320"/>
      <c r="V30" s="320"/>
      <c r="W30" s="320"/>
      <c r="X30" s="708"/>
      <c r="Y30" s="709"/>
      <c r="Z30" s="709"/>
      <c r="AA30" s="709"/>
      <c r="AB30" s="709"/>
      <c r="AC30" s="709"/>
      <c r="AD30" s="709"/>
      <c r="AE30" s="709"/>
      <c r="AI30" s="320"/>
      <c r="AJ30" s="320"/>
      <c r="AK30" s="320"/>
      <c r="AL30" s="320"/>
      <c r="AM30" s="320"/>
      <c r="AN30" s="709"/>
      <c r="AO30" s="709"/>
      <c r="AP30" s="709"/>
      <c r="AQ30" s="709"/>
      <c r="AR30" s="709"/>
      <c r="AS30" s="709"/>
      <c r="AT30" s="709"/>
      <c r="AU30" s="709"/>
      <c r="AY30" s="320"/>
      <c r="AZ30" s="320"/>
      <c r="BA30" s="320"/>
      <c r="BB30" s="320"/>
      <c r="BC30" s="667"/>
      <c r="BD30" s="700" t="str">
        <f>$B30</f>
        <v>POUSO ALEGRE, 25 DE SETEMBRO DE 2015</v>
      </c>
      <c r="BE30" s="700"/>
      <c r="BF30" s="700"/>
      <c r="BG30" s="700"/>
      <c r="BH30" s="700"/>
      <c r="BI30" s="700"/>
      <c r="BJ30" s="700"/>
      <c r="BK30" s="700"/>
      <c r="BO30" s="320"/>
      <c r="BP30" s="320"/>
      <c r="BQ30" s="320"/>
      <c r="BR30" s="320"/>
      <c r="BS30" s="320"/>
      <c r="BT30" s="700" t="str">
        <f>$B30</f>
        <v>POUSO ALEGRE, 25 DE SETEMBRO DE 2015</v>
      </c>
      <c r="BU30" s="700"/>
      <c r="BV30" s="700"/>
      <c r="BW30" s="700"/>
      <c r="BX30" s="700"/>
      <c r="BY30" s="700"/>
      <c r="BZ30" s="700"/>
      <c r="CA30" s="700"/>
      <c r="CE30" s="320"/>
      <c r="CF30" s="320"/>
      <c r="CG30" s="320"/>
      <c r="CH30" s="320"/>
      <c r="CI30" s="320"/>
      <c r="CJ30" s="700" t="str">
        <f>$B30</f>
        <v>POUSO ALEGRE, 25 DE SETEMBRO DE 2015</v>
      </c>
      <c r="CK30" s="700"/>
      <c r="CL30" s="700"/>
      <c r="CM30" s="700"/>
      <c r="CN30" s="700"/>
      <c r="CO30" s="700"/>
      <c r="CP30" s="700"/>
      <c r="CQ30" s="700"/>
      <c r="CU30" s="320"/>
      <c r="CV30" s="320"/>
      <c r="CW30" s="320"/>
      <c r="CX30" s="320"/>
      <c r="CY30" s="320"/>
    </row>
    <row r="31" spans="2:103" ht="12.75" customHeight="1">
      <c r="B31" s="56" t="str">
        <f>QCI!B26</f>
        <v>Local/Data</v>
      </c>
      <c r="H31"/>
      <c r="I31"/>
      <c r="J31"/>
      <c r="K31"/>
      <c r="L31"/>
      <c r="M31"/>
      <c r="N31"/>
      <c r="O31"/>
      <c r="S31" s="131"/>
      <c r="T31" s="663"/>
      <c r="U31" s="663"/>
      <c r="V31" s="663"/>
      <c r="W31" s="663"/>
      <c r="X31" s="56"/>
      <c r="Y31" s="662"/>
      <c r="Z31" s="662"/>
      <c r="AA31" s="662"/>
      <c r="AB31" s="21"/>
      <c r="AC31" s="21"/>
      <c r="AD31" s="21"/>
      <c r="AE31" s="21"/>
      <c r="AF31" s="44"/>
      <c r="AG31" s="44"/>
      <c r="AH31" s="44"/>
      <c r="AI31" s="131"/>
      <c r="AJ31" s="663"/>
      <c r="AK31" s="663"/>
      <c r="AL31" s="663"/>
      <c r="AM31" s="663"/>
      <c r="AN31" s="56"/>
      <c r="AO31" s="662"/>
      <c r="AP31" s="662"/>
      <c r="AQ31" s="662"/>
      <c r="AR31" s="21"/>
      <c r="AS31" s="21"/>
      <c r="AT31" s="21"/>
      <c r="AU31" s="21"/>
      <c r="AV31" s="44"/>
      <c r="AW31" s="44"/>
      <c r="AX31" s="44"/>
      <c r="AY31" s="131"/>
      <c r="AZ31" s="663"/>
      <c r="BA31" s="663"/>
      <c r="BB31" s="663"/>
      <c r="BC31" s="668"/>
      <c r="BD31" s="56" t="str">
        <f>$B31</f>
        <v>Local/Data</v>
      </c>
      <c r="BE31" s="241"/>
      <c r="BF31" s="241"/>
      <c r="BG31" s="241"/>
      <c r="BH31"/>
      <c r="BI31"/>
      <c r="BJ31"/>
      <c r="BK31"/>
      <c r="BO31" s="319">
        <f>$S31</f>
        <v>0</v>
      </c>
      <c r="BP31" s="321"/>
      <c r="BQ31" s="321"/>
      <c r="BR31" s="321"/>
      <c r="BS31" s="321"/>
      <c r="BT31" s="332" t="str">
        <f>$B31</f>
        <v>Local/Data</v>
      </c>
      <c r="BU31" s="333"/>
      <c r="BV31" s="333"/>
      <c r="BW31" s="333"/>
      <c r="BX31"/>
      <c r="BY31"/>
      <c r="BZ31"/>
      <c r="CA31"/>
      <c r="CE31" s="319">
        <f>$S31</f>
        <v>0</v>
      </c>
      <c r="CF31" s="321"/>
      <c r="CG31" s="321"/>
      <c r="CH31" s="321"/>
      <c r="CI31" s="321"/>
      <c r="CJ31" s="56" t="str">
        <f>$B31</f>
        <v>Local/Data</v>
      </c>
      <c r="CK31" s="241"/>
      <c r="CL31" s="241"/>
      <c r="CM31" s="241"/>
      <c r="CN31"/>
      <c r="CO31"/>
      <c r="CP31"/>
      <c r="CQ31"/>
      <c r="CU31" s="319">
        <f>$S31</f>
        <v>0</v>
      </c>
      <c r="CV31" s="321"/>
      <c r="CW31" s="321"/>
      <c r="CX31" s="321"/>
      <c r="CY31" s="321"/>
    </row>
    <row r="32" spans="2:103" ht="12.75" customHeight="1">
      <c r="C32" s="116"/>
      <c r="H32"/>
      <c r="I32"/>
      <c r="J32"/>
      <c r="K32"/>
      <c r="L32"/>
      <c r="M32"/>
      <c r="N32"/>
      <c r="O32"/>
      <c r="S32" s="664"/>
      <c r="T32" s="665"/>
      <c r="U32" s="323"/>
      <c r="V32" s="323"/>
      <c r="W32" s="292"/>
      <c r="X32" s="324"/>
      <c r="Y32" s="324"/>
      <c r="Z32" s="324"/>
      <c r="AA32" s="324"/>
      <c r="AB32" s="324"/>
      <c r="AC32" s="324"/>
      <c r="AD32" s="324"/>
      <c r="AE32" s="324"/>
      <c r="AF32" s="44"/>
      <c r="AG32" s="44"/>
      <c r="AH32" s="44"/>
      <c r="AI32" s="332"/>
      <c r="AJ32" s="669"/>
      <c r="AK32" s="669"/>
      <c r="AL32" s="669"/>
      <c r="AM32" s="669"/>
      <c r="AN32" s="21"/>
      <c r="AO32" s="21"/>
      <c r="AP32" s="21"/>
      <c r="AQ32" s="21"/>
      <c r="AR32" s="21"/>
      <c r="AS32" s="21"/>
      <c r="AT32" s="21"/>
      <c r="AU32" s="21"/>
      <c r="AV32" s="44"/>
      <c r="AW32" s="44"/>
      <c r="AX32" s="44"/>
      <c r="AY32" s="332"/>
      <c r="AZ32" s="669"/>
      <c r="BA32" s="669"/>
      <c r="BB32" s="669"/>
      <c r="BC32" s="670"/>
      <c r="BD32"/>
      <c r="BE32"/>
      <c r="BF32"/>
      <c r="BG32"/>
      <c r="BH32"/>
      <c r="BI32"/>
      <c r="BJ32"/>
      <c r="BK32"/>
      <c r="BO32" s="322">
        <f>$S32</f>
        <v>0</v>
      </c>
      <c r="BP32" s="323"/>
      <c r="BQ32" s="323"/>
      <c r="BR32" s="323"/>
      <c r="BS32" s="323"/>
      <c r="BT32" s="324"/>
      <c r="BU32" s="324"/>
      <c r="BV32" s="324"/>
      <c r="BW32" s="324"/>
      <c r="BX32"/>
      <c r="BY32"/>
      <c r="BZ32"/>
      <c r="CA32"/>
      <c r="CE32" s="322">
        <f>$S32</f>
        <v>0</v>
      </c>
      <c r="CF32" s="323"/>
      <c r="CG32" s="323"/>
      <c r="CH32" s="323"/>
      <c r="CI32" s="323"/>
      <c r="CJ32"/>
      <c r="CK32"/>
      <c r="CL32"/>
      <c r="CM32"/>
      <c r="CN32"/>
      <c r="CO32"/>
      <c r="CP32"/>
      <c r="CQ32"/>
      <c r="CU32" s="322">
        <f>$S32</f>
        <v>0</v>
      </c>
      <c r="CV32" s="323"/>
      <c r="CW32" s="323"/>
      <c r="CX32" s="323"/>
      <c r="CY32" s="323"/>
    </row>
    <row r="33" spans="2:55">
      <c r="T33" s="48"/>
      <c r="U33" s="48"/>
      <c r="V33" s="48"/>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666"/>
    </row>
    <row r="34" spans="2:55">
      <c r="T34" s="48"/>
      <c r="U34" s="48"/>
      <c r="V34" s="48"/>
      <c r="AF34" s="44"/>
      <c r="AG34" s="44"/>
      <c r="AH34" s="44"/>
      <c r="AI34" s="44"/>
      <c r="AJ34" s="44"/>
      <c r="AK34" s="44"/>
      <c r="AL34" s="44"/>
      <c r="AM34" s="44"/>
      <c r="AN34" s="671"/>
      <c r="AO34" s="44"/>
      <c r="AP34" s="44"/>
      <c r="AQ34" s="44"/>
      <c r="AR34" s="44"/>
      <c r="AS34" s="44"/>
      <c r="AT34" s="44"/>
      <c r="AU34" s="44"/>
      <c r="AV34" s="44"/>
      <c r="AW34" s="44"/>
      <c r="AX34" s="44"/>
      <c r="AY34" s="44"/>
      <c r="AZ34" s="44"/>
      <c r="BA34" s="44"/>
      <c r="BB34" s="44"/>
      <c r="BC34" s="666"/>
    </row>
    <row r="35" spans="2:55">
      <c r="B35" s="672" t="s">
        <v>175</v>
      </c>
      <c r="C35" s="321"/>
      <c r="D35" s="321"/>
      <c r="E35" s="321"/>
      <c r="F35" s="321"/>
      <c r="H35" s="27" t="s">
        <v>122</v>
      </c>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666"/>
    </row>
    <row r="36" spans="2:55">
      <c r="B36" s="673" t="s">
        <v>258</v>
      </c>
      <c r="C36" s="323"/>
      <c r="D36" s="323"/>
      <c r="E36" s="323"/>
      <c r="F36" s="292"/>
      <c r="H36" s="659" t="s">
        <v>124</v>
      </c>
    </row>
    <row r="37" spans="2:55">
      <c r="AQ37" s="495"/>
    </row>
    <row r="39" spans="2:55">
      <c r="AB39" s="495"/>
    </row>
    <row r="40" spans="2:55">
      <c r="AB40" s="495"/>
    </row>
    <row r="43" spans="2:55">
      <c r="L43" s="27">
        <f>100/12</f>
        <v>8.3333333333333339</v>
      </c>
    </row>
  </sheetData>
  <mergeCells count="25">
    <mergeCell ref="BD30:BK30"/>
    <mergeCell ref="BT30:CA30"/>
    <mergeCell ref="CJ30:CQ30"/>
    <mergeCell ref="P8:W8"/>
    <mergeCell ref="AN8:AU8"/>
    <mergeCell ref="C17:E17"/>
    <mergeCell ref="B30:E30"/>
    <mergeCell ref="X30:AE30"/>
    <mergeCell ref="AN30:AU30"/>
    <mergeCell ref="C24:E24"/>
    <mergeCell ref="C23:E23"/>
    <mergeCell ref="C18:E18"/>
    <mergeCell ref="B8:C8"/>
    <mergeCell ref="D8:G8"/>
    <mergeCell ref="H8:O8"/>
    <mergeCell ref="CJ8:CQ8"/>
    <mergeCell ref="CR8:CV8"/>
    <mergeCell ref="B11:G11"/>
    <mergeCell ref="BD8:BK8"/>
    <mergeCell ref="BL8:BS8"/>
    <mergeCell ref="BT8:CA8"/>
    <mergeCell ref="CB8:CI8"/>
    <mergeCell ref="X8:AE8"/>
    <mergeCell ref="AF8:AM8"/>
    <mergeCell ref="AV8:BC8"/>
  </mergeCells>
  <phoneticPr fontId="3" type="noConversion"/>
  <conditionalFormatting sqref="CB16:CD25 CR16:CT25 BH16:BJ25 BD16:BF25 BL16:BN25 BP16:BR25 BT16:BV25 CF16:CH25 BX16:BZ25 CJ16:CL25 CN16:CP25 CV16:CX25 P16:R25 T16:V25 X16:Z25 M16:N25 L21:L25 AB16:AD25 AF16:AH25 AJ16:AL25 AN16:AP25 AR16:AT25 AV16:AX25 AZ16:BB25">
    <cfRule type="expression" dxfId="7" priority="1" stopIfTrue="1">
      <formula>K16&gt;99.9999999</formula>
    </cfRule>
  </conditionalFormatting>
  <conditionalFormatting sqref="W26 AQ26 AA26 AU26 AY26 BC26 BO26 BS26 BW26 CA26 CM26 CQ26 CU26 CY26">
    <cfRule type="expression" dxfId="6" priority="2" stopIfTrue="1">
      <formula>#REF!=1</formula>
    </cfRule>
  </conditionalFormatting>
  <pageMargins left="0.19685039370078741" right="0.19685039370078741" top="0.78740157480314965" bottom="0.39370078740157483" header="0.15748031496062992" footer="0.11811023622047245"/>
  <pageSetup paperSize="8" scale="90" firstPageNumber="2" orientation="landscape" useFirstPageNumber="1" r:id="rId1"/>
  <headerFooter alignWithMargins="0">
    <oddFooter>&amp;L&amp;9 41.211 v004  micro&amp;R&amp;P</oddFooter>
  </headerFooter>
  <ignoredErrors>
    <ignoredError sqref="AQ17:AQ18 AU17:AU18 AQ23:AQ24 AU23:AU26" unlockedFormula="1"/>
    <ignoredError sqref="AQ25:AR26 AI25:AJ26 AM25:AN26" formula="1" unlockedFormula="1"/>
    <ignoredError sqref="F25 G25" formula="1"/>
  </ignoredErrors>
</worksheet>
</file>

<file path=xl/worksheets/sheet3.xml><?xml version="1.0" encoding="utf-8"?>
<worksheet xmlns="http://schemas.openxmlformats.org/spreadsheetml/2006/main" xmlns:r="http://schemas.openxmlformats.org/officeDocument/2006/relationships">
  <sheetPr codeName="Plan4"/>
  <dimension ref="B1:AC36"/>
  <sheetViews>
    <sheetView showGridLines="0" topLeftCell="A13" zoomScaleNormal="85" zoomScaleSheetLayoutView="100" workbookViewId="0">
      <selection activeCell="AA29" sqref="AA29"/>
    </sheetView>
  </sheetViews>
  <sheetFormatPr defaultRowHeight="12.75"/>
  <cols>
    <col min="1" max="1" width="2" style="1" customWidth="1"/>
    <col min="2" max="2" width="3.85546875" style="1" customWidth="1"/>
    <col min="3" max="3" width="2.7109375" style="1" customWidth="1"/>
    <col min="4" max="4" width="3" style="1" customWidth="1"/>
    <col min="5" max="10" width="2.7109375" style="1" customWidth="1"/>
    <col min="11" max="11" width="13.140625" style="1" customWidth="1"/>
    <col min="12" max="12" width="8.7109375" style="1" customWidth="1"/>
    <col min="13" max="13" width="4.5703125" style="1" hidden="1" customWidth="1"/>
    <col min="14" max="14" width="2" style="1" hidden="1" customWidth="1"/>
    <col min="15" max="15" width="15.7109375" style="1" customWidth="1"/>
    <col min="16" max="16" width="4.5703125" style="1" hidden="1" customWidth="1"/>
    <col min="17" max="17" width="4.28515625" style="1" hidden="1" customWidth="1"/>
    <col min="18" max="18" width="8.5703125" style="1" customWidth="1"/>
    <col min="19" max="19" width="15.7109375" style="1" customWidth="1"/>
    <col min="20" max="20" width="3.28515625" style="1" hidden="1" customWidth="1"/>
    <col min="21" max="21" width="7.7109375" style="1" customWidth="1"/>
    <col min="22" max="22" width="15.7109375" style="1" customWidth="1"/>
    <col min="23" max="24" width="7.7109375" style="1" customWidth="1"/>
    <col min="25" max="25" width="15.7109375" style="1" customWidth="1"/>
    <col min="26" max="26" width="9" style="3" customWidth="1"/>
    <col min="27" max="27" width="12.28515625" style="3" bestFit="1" customWidth="1"/>
    <col min="28" max="28" width="19.28515625" style="1" hidden="1" customWidth="1"/>
    <col min="29" max="16384" width="9.140625" style="1"/>
  </cols>
  <sheetData>
    <row r="1" spans="2:28" ht="6" customHeight="1"/>
    <row r="2" spans="2:28">
      <c r="Z2" s="1"/>
      <c r="AA2" s="236" t="s">
        <v>77</v>
      </c>
    </row>
    <row r="3" spans="2:28" ht="15">
      <c r="K3" s="242" t="s">
        <v>45</v>
      </c>
      <c r="Z3" s="1"/>
      <c r="AA3" s="237" t="s">
        <v>83</v>
      </c>
    </row>
    <row r="4" spans="2:28" ht="15.75">
      <c r="L4" s="240"/>
      <c r="M4" s="64"/>
      <c r="N4" s="64"/>
      <c r="O4" s="64"/>
      <c r="P4" s="64"/>
      <c r="Q4" s="64"/>
      <c r="R4" s="64"/>
      <c r="S4" s="64"/>
      <c r="T4" s="64"/>
      <c r="U4" s="64"/>
      <c r="V4" s="64"/>
      <c r="W4" s="64"/>
      <c r="X4" s="64"/>
      <c r="Y4" s="64"/>
      <c r="Z4" s="64"/>
      <c r="AA4" s="64"/>
    </row>
    <row r="5" spans="2:28" s="5" customFormat="1" ht="12.75" customHeight="1">
      <c r="B5" s="7" t="str">
        <f>CronogFF!B7</f>
        <v>Empreendimento ( nome/apelido)</v>
      </c>
      <c r="C5" s="23"/>
      <c r="D5" s="23"/>
      <c r="E5" s="23"/>
      <c r="F5" s="23"/>
      <c r="G5" s="23"/>
      <c r="H5" s="8" t="s">
        <v>26</v>
      </c>
      <c r="I5" s="22"/>
      <c r="J5" s="22"/>
      <c r="M5" s="22"/>
      <c r="N5" s="22"/>
      <c r="O5" s="7" t="s">
        <v>61</v>
      </c>
      <c r="P5" s="10"/>
      <c r="Q5" s="10"/>
      <c r="R5" s="10"/>
      <c r="T5" s="130"/>
      <c r="U5" s="7" t="s">
        <v>40</v>
      </c>
      <c r="W5"/>
      <c r="X5"/>
      <c r="Y5"/>
      <c r="Z5" s="8" t="s">
        <v>48</v>
      </c>
      <c r="AA5" s="11"/>
    </row>
    <row r="6" spans="2:28" ht="12.75" customHeight="1">
      <c r="B6" s="716" t="s">
        <v>102</v>
      </c>
      <c r="C6" s="717"/>
      <c r="D6" s="717"/>
      <c r="E6" s="717"/>
      <c r="F6" s="717"/>
      <c r="G6" s="718"/>
      <c r="H6" s="716" t="s">
        <v>103</v>
      </c>
      <c r="I6" s="717"/>
      <c r="J6" s="717"/>
      <c r="K6" s="717"/>
      <c r="L6" s="717"/>
      <c r="M6" s="132"/>
      <c r="N6" s="132"/>
      <c r="O6" s="716" t="s">
        <v>104</v>
      </c>
      <c r="P6" s="717"/>
      <c r="Q6" s="717"/>
      <c r="R6" s="717"/>
      <c r="S6" s="717"/>
      <c r="T6" s="131"/>
      <c r="U6" s="716" t="s">
        <v>105</v>
      </c>
      <c r="V6" s="717"/>
      <c r="W6" s="717"/>
      <c r="X6" s="717"/>
      <c r="Y6" s="718"/>
      <c r="Z6" s="713"/>
      <c r="AA6" s="714"/>
    </row>
    <row r="7" spans="2:28" ht="3.75" customHeight="1">
      <c r="K7" s="4"/>
      <c r="L7" s="4"/>
      <c r="M7" s="4"/>
      <c r="N7" s="4"/>
      <c r="O7" s="4"/>
      <c r="P7" s="4"/>
      <c r="Q7" s="4"/>
      <c r="R7" s="4"/>
      <c r="S7" s="4"/>
      <c r="T7" s="133"/>
      <c r="U7" s="133"/>
      <c r="V7" s="4"/>
      <c r="W7" s="4"/>
      <c r="X7" s="4"/>
      <c r="Y7" s="4"/>
      <c r="Z7" s="4"/>
      <c r="AA7" s="4"/>
    </row>
    <row r="8" spans="2:28">
      <c r="B8" s="141" t="s">
        <v>50</v>
      </c>
      <c r="C8" s="6"/>
      <c r="D8" s="6"/>
      <c r="E8" s="6"/>
      <c r="F8" s="6"/>
      <c r="G8" s="6"/>
      <c r="H8" s="6"/>
      <c r="I8" s="6"/>
      <c r="J8" s="6"/>
      <c r="K8" s="6"/>
      <c r="L8" s="6"/>
      <c r="M8" s="4"/>
      <c r="N8" s="4"/>
      <c r="O8" s="9" t="s">
        <v>62</v>
      </c>
      <c r="P8" s="6"/>
      <c r="Q8" s="6"/>
      <c r="R8" s="6"/>
      <c r="T8" s="14"/>
      <c r="U8" s="14"/>
      <c r="W8" s="12"/>
      <c r="X8" s="12"/>
      <c r="AA8" s="11"/>
    </row>
    <row r="9" spans="2:28" ht="12.75" customHeight="1">
      <c r="B9" s="141"/>
      <c r="C9" s="140"/>
      <c r="D9" s="137" t="s">
        <v>51</v>
      </c>
      <c r="E9" s="232"/>
      <c r="F9" s="232"/>
      <c r="G9" s="56"/>
      <c r="H9" s="38"/>
      <c r="I9" s="38"/>
      <c r="J9" s="140" t="s">
        <v>106</v>
      </c>
      <c r="K9" s="56" t="s">
        <v>52</v>
      </c>
      <c r="L9" s="56"/>
      <c r="M9" s="6"/>
      <c r="N9" s="6"/>
      <c r="O9" s="719" t="s">
        <v>123</v>
      </c>
      <c r="P9" s="720"/>
      <c r="Q9" s="720"/>
      <c r="R9" s="720"/>
      <c r="S9" s="720"/>
      <c r="T9" s="720"/>
      <c r="U9" s="720"/>
      <c r="V9" s="720"/>
      <c r="W9" s="720"/>
      <c r="X9" s="720"/>
      <c r="Y9" s="720"/>
      <c r="Z9" s="720"/>
      <c r="AA9" s="721"/>
    </row>
    <row r="10" spans="2:28" ht="3.75" customHeight="1">
      <c r="B10" s="142"/>
      <c r="C10" s="135"/>
      <c r="D10" s="135"/>
      <c r="E10" s="135"/>
      <c r="F10" s="135"/>
      <c r="G10" s="135"/>
      <c r="H10" s="135"/>
      <c r="I10" s="135"/>
      <c r="J10" s="135"/>
      <c r="K10" s="135"/>
      <c r="L10" s="135"/>
      <c r="M10" s="129"/>
      <c r="N10" s="129"/>
      <c r="O10" s="135"/>
      <c r="P10" s="135"/>
      <c r="Q10" s="135"/>
      <c r="R10" s="135"/>
      <c r="S10" s="135"/>
      <c r="T10" s="135"/>
      <c r="U10" s="135"/>
      <c r="V10" s="135"/>
      <c r="W10" s="135"/>
      <c r="X10" s="135"/>
      <c r="Y10" s="135"/>
      <c r="Z10" s="135"/>
      <c r="AA10" s="136"/>
    </row>
    <row r="11" spans="2:28" ht="3.75" customHeight="1">
      <c r="B11" s="144"/>
      <c r="C11" s="144"/>
      <c r="D11" s="144"/>
      <c r="E11" s="144"/>
      <c r="F11" s="144"/>
      <c r="G11" s="144"/>
      <c r="H11" s="144"/>
      <c r="I11" s="144"/>
      <c r="J11" s="144"/>
      <c r="K11" s="144"/>
      <c r="L11" s="144"/>
      <c r="M11" s="160" t="s">
        <v>74</v>
      </c>
      <c r="N11" s="144" t="s">
        <v>16</v>
      </c>
      <c r="O11" s="160"/>
      <c r="P11" s="144"/>
      <c r="Q11" s="144"/>
      <c r="R11" s="144"/>
      <c r="S11" s="144"/>
      <c r="T11" s="144"/>
      <c r="U11" s="144"/>
      <c r="V11" s="144"/>
      <c r="W11" s="144"/>
      <c r="X11" s="144"/>
      <c r="Y11" s="144"/>
      <c r="Z11" s="165"/>
      <c r="AA11" s="167"/>
    </row>
    <row r="12" spans="2:28" ht="12.75" customHeight="1">
      <c r="B12" s="169"/>
      <c r="C12" s="170"/>
      <c r="D12" s="171"/>
      <c r="E12" s="171"/>
      <c r="F12" s="171"/>
      <c r="G12" s="171"/>
      <c r="H12" s="171"/>
      <c r="I12" s="171"/>
      <c r="J12" s="171"/>
      <c r="K12" s="171"/>
      <c r="L12" s="171"/>
      <c r="M12" s="227" t="s">
        <v>71</v>
      </c>
      <c r="N12" s="171"/>
      <c r="O12" s="715"/>
      <c r="P12" s="715"/>
      <c r="Q12" s="715"/>
      <c r="R12" s="715"/>
      <c r="S12" s="715"/>
      <c r="T12" s="715"/>
      <c r="U12" s="715"/>
      <c r="V12" s="715"/>
      <c r="W12" s="715"/>
      <c r="X12" s="171"/>
      <c r="Y12" s="172"/>
      <c r="Z12" s="167"/>
      <c r="AA12" s="165"/>
    </row>
    <row r="13" spans="2:28" ht="12.75" customHeight="1">
      <c r="B13" s="725" t="s">
        <v>14</v>
      </c>
      <c r="C13" s="726"/>
      <c r="D13" s="726"/>
      <c r="E13" s="726"/>
      <c r="F13" s="726"/>
      <c r="G13" s="726"/>
      <c r="H13" s="726"/>
      <c r="I13" s="726"/>
      <c r="J13" s="726"/>
      <c r="K13" s="226"/>
      <c r="L13" s="226"/>
      <c r="M13" s="229"/>
      <c r="N13" s="24"/>
      <c r="O13" s="734" t="str">
        <f>IF(C9&lt;&gt;0,"Financiamento","Repasse")</f>
        <v>Repasse</v>
      </c>
      <c r="P13" s="735"/>
      <c r="Q13" s="735"/>
      <c r="R13" s="736"/>
      <c r="S13" s="722" t="s">
        <v>15</v>
      </c>
      <c r="T13" s="723"/>
      <c r="U13" s="723"/>
      <c r="V13" s="723"/>
      <c r="W13" s="723"/>
      <c r="X13" s="724"/>
      <c r="Y13" s="176" t="s">
        <v>46</v>
      </c>
      <c r="Z13" s="161" t="s">
        <v>47</v>
      </c>
      <c r="AA13" s="166" t="s">
        <v>15</v>
      </c>
    </row>
    <row r="14" spans="2:28" ht="12.75" customHeight="1">
      <c r="B14" s="173" t="s">
        <v>13</v>
      </c>
      <c r="C14" s="727" t="s">
        <v>5</v>
      </c>
      <c r="D14" s="728"/>
      <c r="E14" s="728"/>
      <c r="F14" s="728"/>
      <c r="G14" s="728"/>
      <c r="H14" s="728"/>
      <c r="I14" s="728"/>
      <c r="J14" s="728"/>
      <c r="K14" s="175"/>
      <c r="L14" s="231" t="s">
        <v>78</v>
      </c>
      <c r="M14" s="230" t="s">
        <v>73</v>
      </c>
      <c r="N14" s="228" t="s">
        <v>72</v>
      </c>
      <c r="O14" s="168" t="s">
        <v>21</v>
      </c>
      <c r="P14" s="168" t="s">
        <v>18</v>
      </c>
      <c r="Q14" s="168" t="s">
        <v>17</v>
      </c>
      <c r="R14" s="168" t="s">
        <v>20</v>
      </c>
      <c r="S14" s="164" t="s">
        <v>55</v>
      </c>
      <c r="T14" s="163" t="s">
        <v>19</v>
      </c>
      <c r="U14" s="162" t="s">
        <v>54</v>
      </c>
      <c r="V14" s="164" t="s">
        <v>56</v>
      </c>
      <c r="W14" s="162" t="s">
        <v>54</v>
      </c>
      <c r="X14" s="143" t="s">
        <v>6</v>
      </c>
      <c r="Y14" s="174" t="s">
        <v>7</v>
      </c>
      <c r="Z14" s="157" t="s">
        <v>9</v>
      </c>
      <c r="AA14" s="158" t="s">
        <v>8</v>
      </c>
    </row>
    <row r="15" spans="2:28" s="253" customFormat="1" ht="12.75" customHeight="1">
      <c r="B15" s="244">
        <v>1</v>
      </c>
      <c r="C15" s="245" t="str">
        <f>'MERCADO '!C12</f>
        <v>SERVIÇOS INICIAIS</v>
      </c>
      <c r="D15" s="280"/>
      <c r="E15" s="280"/>
      <c r="F15" s="280"/>
      <c r="G15" s="280"/>
      <c r="H15" s="280"/>
      <c r="I15" s="280"/>
      <c r="J15" s="280"/>
      <c r="K15" s="248"/>
      <c r="L15" s="246"/>
      <c r="M15" s="247"/>
      <c r="N15" s="248"/>
      <c r="O15" s="281">
        <f t="shared" ref="O15:O20" si="0">R15*Y15</f>
        <v>1424.034651712924</v>
      </c>
      <c r="P15" s="249"/>
      <c r="Q15" s="249"/>
      <c r="R15" s="250">
        <v>0.92359449320892195</v>
      </c>
      <c r="S15" s="281"/>
      <c r="T15" s="251"/>
      <c r="U15" s="282">
        <f t="shared" ref="U15:U20" si="1">1-R15-W15</f>
        <v>0</v>
      </c>
      <c r="V15" s="281">
        <f t="shared" ref="V15:V20" si="2">Y15*W15</f>
        <v>117.80504328707622</v>
      </c>
      <c r="W15" s="250">
        <f t="shared" ref="W15:W20" si="3">100%-R15</f>
        <v>7.6405506791078048E-2</v>
      </c>
      <c r="X15" s="283">
        <f>100%-R15</f>
        <v>7.6405506791078048E-2</v>
      </c>
      <c r="Y15" s="251">
        <f>'MERCADO '!H12</f>
        <v>1541.8396950000001</v>
      </c>
      <c r="Z15" s="493" t="s">
        <v>120</v>
      </c>
      <c r="AA15" s="494" t="s">
        <v>121</v>
      </c>
      <c r="AB15" s="252"/>
    </row>
    <row r="16" spans="2:28" s="253" customFormat="1" ht="12.75" customHeight="1">
      <c r="B16" s="244">
        <v>2</v>
      </c>
      <c r="C16" s="245" t="str">
        <f>'MERCADO '!C14</f>
        <v>DEMOLIÇÃO</v>
      </c>
      <c r="D16" s="280"/>
      <c r="E16" s="280"/>
      <c r="F16" s="280"/>
      <c r="G16" s="280"/>
      <c r="H16" s="280"/>
      <c r="I16" s="280"/>
      <c r="J16" s="280"/>
      <c r="K16" s="248"/>
      <c r="L16" s="246"/>
      <c r="M16" s="247"/>
      <c r="N16" s="248"/>
      <c r="O16" s="281" t="e">
        <f t="shared" si="0"/>
        <v>#REF!</v>
      </c>
      <c r="P16" s="249"/>
      <c r="Q16" s="249"/>
      <c r="R16" s="250">
        <v>0.92359449320892195</v>
      </c>
      <c r="S16" s="281" t="e">
        <f>U16*Y16</f>
        <v>#REF!</v>
      </c>
      <c r="T16" s="251"/>
      <c r="U16" s="282">
        <f t="shared" si="1"/>
        <v>0</v>
      </c>
      <c r="V16" s="281" t="e">
        <f t="shared" si="2"/>
        <v>#REF!</v>
      </c>
      <c r="W16" s="250">
        <f t="shared" si="3"/>
        <v>7.6405506791078048E-2</v>
      </c>
      <c r="X16" s="283" t="e">
        <f>IF(Y16&lt;&gt;0,1-R16,0)</f>
        <v>#REF!</v>
      </c>
      <c r="Y16" s="251" t="e">
        <f>'MERCADO '!H14-'MERCADO '!#REF!-'MERCADO '!#REF!</f>
        <v>#REF!</v>
      </c>
      <c r="Z16" s="493" t="s">
        <v>120</v>
      </c>
      <c r="AA16" s="494" t="s">
        <v>121</v>
      </c>
      <c r="AB16" s="252" t="str">
        <f>IF(M16=1,"ERRO - VALOR SUPERA LIMITE",IF(N16=1,"ERRO - VALOR INFERIOR AO ESTABELECIDO",""))</f>
        <v/>
      </c>
    </row>
    <row r="17" spans="2:28" s="253" customFormat="1" ht="12.75" customHeight="1">
      <c r="B17" s="244">
        <v>3</v>
      </c>
      <c r="C17" s="245" t="e">
        <f>'MERCADO '!#REF!</f>
        <v>#REF!</v>
      </c>
      <c r="D17" s="280"/>
      <c r="E17" s="280"/>
      <c r="F17" s="280"/>
      <c r="G17" s="280"/>
      <c r="H17" s="280"/>
      <c r="I17" s="280"/>
      <c r="J17" s="280"/>
      <c r="K17" s="248"/>
      <c r="L17" s="246"/>
      <c r="M17" s="247"/>
      <c r="N17" s="248"/>
      <c r="O17" s="281" t="e">
        <f t="shared" si="0"/>
        <v>#REF!</v>
      </c>
      <c r="P17" s="249"/>
      <c r="Q17" s="249"/>
      <c r="R17" s="250">
        <v>0.92359449320892195</v>
      </c>
      <c r="S17" s="281" t="e">
        <f>U17*Y17</f>
        <v>#REF!</v>
      </c>
      <c r="T17" s="251"/>
      <c r="U17" s="282">
        <f t="shared" si="1"/>
        <v>0</v>
      </c>
      <c r="V17" s="281" t="e">
        <f t="shared" si="2"/>
        <v>#REF!</v>
      </c>
      <c r="W17" s="250">
        <f t="shared" si="3"/>
        <v>7.6405506791078048E-2</v>
      </c>
      <c r="X17" s="283" t="e">
        <f>IF(Y17&lt;&gt;0,1-R17,0)</f>
        <v>#REF!</v>
      </c>
      <c r="Y17" s="251" t="e">
        <f>'MERCADO '!#REF!</f>
        <v>#REF!</v>
      </c>
      <c r="Z17" s="493" t="s">
        <v>120</v>
      </c>
      <c r="AA17" s="494" t="s">
        <v>121</v>
      </c>
      <c r="AB17" s="252" t="str">
        <f>IF(M17=1,"ERRO - VALOR SUPERA LIMITE",IF(N17=1,"ERRO - VALOR INFERIOR AO ESTABELECIDO",""))</f>
        <v/>
      </c>
    </row>
    <row r="18" spans="2:28" s="253" customFormat="1" ht="12.75" customHeight="1">
      <c r="B18" s="244">
        <v>24</v>
      </c>
      <c r="C18" s="245" t="str">
        <f>'MERCADO '!C42</f>
        <v xml:space="preserve">LIMPEZA FINAL DE OBRA </v>
      </c>
      <c r="D18" s="280"/>
      <c r="E18" s="280"/>
      <c r="F18" s="280"/>
      <c r="G18" s="280"/>
      <c r="H18" s="280"/>
      <c r="I18" s="280"/>
      <c r="J18" s="280"/>
      <c r="K18" s="248"/>
      <c r="L18" s="246"/>
      <c r="M18" s="247"/>
      <c r="N18" s="248"/>
      <c r="O18" s="281">
        <f t="shared" si="0"/>
        <v>77.704613092290543</v>
      </c>
      <c r="P18" s="249"/>
      <c r="Q18" s="249"/>
      <c r="R18" s="250">
        <v>0.92359449320892195</v>
      </c>
      <c r="S18" s="281">
        <f>U18*Y18</f>
        <v>0</v>
      </c>
      <c r="T18" s="251"/>
      <c r="U18" s="282">
        <f t="shared" si="1"/>
        <v>0</v>
      </c>
      <c r="V18" s="281">
        <f t="shared" si="2"/>
        <v>6.4282110677094551</v>
      </c>
      <c r="W18" s="250">
        <f t="shared" si="3"/>
        <v>7.6405506791078048E-2</v>
      </c>
      <c r="X18" s="283">
        <f>IF(Y18&lt;&gt;0,1-R18,0)</f>
        <v>7.6405506791078048E-2</v>
      </c>
      <c r="Y18" s="251">
        <f>'MERCADO '!H42</f>
        <v>84.132824159999998</v>
      </c>
      <c r="Z18" s="493" t="s">
        <v>120</v>
      </c>
      <c r="AA18" s="494" t="s">
        <v>121</v>
      </c>
    </row>
    <row r="19" spans="2:28" s="253" customFormat="1" ht="12.75" customHeight="1">
      <c r="B19" s="244">
        <v>25</v>
      </c>
      <c r="C19" s="245" t="e">
        <f>'MERCADO '!#REF!</f>
        <v>#REF!</v>
      </c>
      <c r="D19" s="280"/>
      <c r="E19" s="280"/>
      <c r="F19" s="280"/>
      <c r="G19" s="280"/>
      <c r="H19" s="280"/>
      <c r="I19" s="280"/>
      <c r="J19" s="280"/>
      <c r="K19" s="248"/>
      <c r="L19" s="246"/>
      <c r="M19" s="247"/>
      <c r="N19" s="248"/>
      <c r="O19" s="281" t="e">
        <f t="shared" si="0"/>
        <v>#REF!</v>
      </c>
      <c r="P19" s="249"/>
      <c r="Q19" s="249"/>
      <c r="R19" s="250">
        <v>0.92359449320892195</v>
      </c>
      <c r="S19" s="281" t="e">
        <f>U19*Y19</f>
        <v>#REF!</v>
      </c>
      <c r="T19" s="251"/>
      <c r="U19" s="282">
        <f t="shared" si="1"/>
        <v>0</v>
      </c>
      <c r="V19" s="281" t="e">
        <f t="shared" si="2"/>
        <v>#REF!</v>
      </c>
      <c r="W19" s="250">
        <f t="shared" si="3"/>
        <v>7.6405506791078048E-2</v>
      </c>
      <c r="X19" s="283" t="e">
        <f>IF(Y19&lt;&gt;0,1-R19,0)</f>
        <v>#REF!</v>
      </c>
      <c r="Y19" s="251" t="e">
        <f>'MERCADO '!#REF!</f>
        <v>#REF!</v>
      </c>
      <c r="Z19" s="493" t="s">
        <v>120</v>
      </c>
      <c r="AA19" s="494" t="s">
        <v>121</v>
      </c>
    </row>
    <row r="20" spans="2:28" s="253" customFormat="1" ht="12.75" customHeight="1">
      <c r="B20" s="592">
        <v>26</v>
      </c>
      <c r="C20" s="591" t="s">
        <v>174</v>
      </c>
      <c r="D20" s="589"/>
      <c r="E20" s="589"/>
      <c r="F20" s="589"/>
      <c r="G20" s="589"/>
      <c r="H20" s="589"/>
      <c r="I20" s="589"/>
      <c r="J20" s="589"/>
      <c r="K20" s="590"/>
      <c r="L20" s="246"/>
      <c r="M20" s="247"/>
      <c r="N20" s="248"/>
      <c r="O20" s="281" t="e">
        <f t="shared" si="0"/>
        <v>#REF!</v>
      </c>
      <c r="P20" s="249"/>
      <c r="Q20" s="249"/>
      <c r="R20" s="250">
        <v>0</v>
      </c>
      <c r="S20" s="281" t="e">
        <f>U20*Y20</f>
        <v>#REF!</v>
      </c>
      <c r="T20" s="251"/>
      <c r="U20" s="282">
        <f t="shared" si="1"/>
        <v>0</v>
      </c>
      <c r="V20" s="281" t="e">
        <f t="shared" si="2"/>
        <v>#REF!</v>
      </c>
      <c r="W20" s="250">
        <f t="shared" si="3"/>
        <v>1</v>
      </c>
      <c r="X20" s="283" t="e">
        <f>IF(Y20&lt;&gt;0,1-R20,0)</f>
        <v>#REF!</v>
      </c>
      <c r="Y20" s="251" t="e">
        <f>'MERCADO '!#REF!+'MERCADO '!#REF!+'MERCADO '!#REF!+'MERCADO '!#REF!+'MERCADO '!#REF!+'MERCADO '!#REF!+'MERCADO '!#REF!+'MERCADO '!#REF!+'MERCADO '!#REF!+'MERCADO '!#REF!+'MERCADO '!#REF!+'MERCADO '!#REF!</f>
        <v>#REF!</v>
      </c>
      <c r="Z20" s="493" t="s">
        <v>120</v>
      </c>
      <c r="AA20" s="494" t="s">
        <v>121</v>
      </c>
    </row>
    <row r="21" spans="2:28" s="253" customFormat="1" ht="12.75" customHeight="1">
      <c r="B21" s="284"/>
      <c r="C21" s="285"/>
      <c r="D21" s="285"/>
      <c r="E21" s="285"/>
      <c r="F21" s="285"/>
      <c r="G21" s="737"/>
      <c r="H21" s="738"/>
      <c r="I21" s="738"/>
      <c r="J21" s="738"/>
      <c r="K21" s="739"/>
      <c r="L21" s="286"/>
      <c r="M21" s="287"/>
      <c r="N21" s="288"/>
      <c r="O21" s="281" t="e">
        <f>SUM(O15:Q20)</f>
        <v>#REF!</v>
      </c>
      <c r="P21" s="249">
        <f>SUM(P15:P19)</f>
        <v>0</v>
      </c>
      <c r="Q21" s="249">
        <f>SUM(Q15:Q19)</f>
        <v>0</v>
      </c>
      <c r="R21" s="282" t="e">
        <f>ROUND(O21/$Y21,4)</f>
        <v>#REF!</v>
      </c>
      <c r="S21" s="281" t="e">
        <f>SUM(S15:S19)</f>
        <v>#REF!</v>
      </c>
      <c r="T21" s="281">
        <f>SUM(T15:T19)</f>
        <v>0</v>
      </c>
      <c r="U21" s="282" t="e">
        <f>ROUND(S21/$Y21,4)</f>
        <v>#REF!</v>
      </c>
      <c r="V21" s="281" t="e">
        <f>SUM(V15:V20)</f>
        <v>#REF!</v>
      </c>
      <c r="W21" s="282" t="e">
        <f>ROUND(V21/Y21,4)</f>
        <v>#REF!</v>
      </c>
      <c r="X21" s="282" t="e">
        <f>1-R21</f>
        <v>#REF!</v>
      </c>
      <c r="Y21" s="289" t="e">
        <f>SUM(Y15:Y20)</f>
        <v>#REF!</v>
      </c>
      <c r="Z21" s="290"/>
      <c r="AA21" s="291"/>
      <c r="AB21" s="254" t="e">
        <f>O21+S21+V21</f>
        <v>#REF!</v>
      </c>
    </row>
    <row r="22" spans="2:28" s="253" customFormat="1" ht="3.75" customHeight="1">
      <c r="B22" s="255"/>
      <c r="C22" s="255"/>
      <c r="D22" s="255"/>
      <c r="E22" s="255"/>
      <c r="F22" s="255"/>
      <c r="G22" s="733"/>
      <c r="H22" s="733"/>
      <c r="I22" s="733"/>
      <c r="J22" s="733"/>
      <c r="K22" s="733"/>
      <c r="L22" s="256"/>
      <c r="M22" s="256"/>
      <c r="N22" s="256"/>
      <c r="O22" s="257"/>
      <c r="P22" s="255"/>
      <c r="Q22" s="255"/>
      <c r="R22" s="255"/>
      <c r="S22" s="159"/>
      <c r="T22" s="255"/>
      <c r="U22" s="255"/>
      <c r="V22" s="257"/>
      <c r="W22" s="257"/>
      <c r="X22" s="257"/>
      <c r="Y22" s="159"/>
      <c r="Z22" s="258"/>
      <c r="AA22" s="259"/>
    </row>
    <row r="23" spans="2:28" s="267" customFormat="1" ht="12">
      <c r="B23" s="260"/>
      <c r="C23" s="260"/>
      <c r="D23" s="260"/>
      <c r="E23" s="260"/>
      <c r="F23" s="260"/>
      <c r="G23" s="261"/>
      <c r="H23" s="261"/>
      <c r="I23" s="261"/>
      <c r="J23" s="261"/>
      <c r="K23" s="261"/>
      <c r="L23" s="261"/>
      <c r="M23" s="261"/>
      <c r="N23" s="261"/>
      <c r="O23" s="593"/>
      <c r="P23" s="260"/>
      <c r="Q23" s="260"/>
      <c r="R23" s="260"/>
      <c r="S23" s="25"/>
      <c r="T23" s="260"/>
      <c r="U23" s="260"/>
      <c r="V23" s="262"/>
      <c r="W23" s="263"/>
      <c r="X23" s="263"/>
      <c r="Y23" s="264" t="s">
        <v>11</v>
      </c>
      <c r="Z23" s="265"/>
      <c r="AA23" s="266"/>
    </row>
    <row r="24" spans="2:28" s="260" customFormat="1" ht="12.75" customHeight="1">
      <c r="E24" s="268"/>
      <c r="H24" s="268"/>
      <c r="I24" s="268"/>
      <c r="J24" s="268"/>
      <c r="K24" s="253"/>
      <c r="L24" s="253"/>
      <c r="M24" s="253"/>
      <c r="N24" s="253"/>
      <c r="O24" s="269" t="str">
        <f>IF(P21&lt;&gt;0,"ERRO - ITEM NÃO ACEITA UTILIZAÇÃO DE REPASSE - SOMENTE CONTRAPARTIDA","")</f>
        <v/>
      </c>
      <c r="P24" s="269"/>
      <c r="V24" s="270"/>
      <c r="W24" s="271"/>
      <c r="X24" s="271"/>
      <c r="Y24" s="272" t="s">
        <v>12</v>
      </c>
      <c r="Z24" s="265"/>
      <c r="AA24" s="266"/>
    </row>
    <row r="25" spans="2:28" s="260" customFormat="1" ht="12.75" customHeight="1">
      <c r="B25" s="729" t="s">
        <v>176</v>
      </c>
      <c r="C25" s="730"/>
      <c r="D25" s="730"/>
      <c r="E25" s="730"/>
      <c r="F25" s="730"/>
      <c r="G25" s="730"/>
      <c r="H25" s="730"/>
      <c r="I25" s="730"/>
      <c r="J25" s="730"/>
      <c r="K25" s="730"/>
      <c r="L25" s="730"/>
      <c r="M25" s="730"/>
      <c r="N25" s="730"/>
      <c r="O25" s="730"/>
      <c r="P25" s="730"/>
      <c r="Q25" s="730"/>
      <c r="R25" s="730"/>
      <c r="V25" s="273"/>
      <c r="W25" s="274"/>
      <c r="X25" s="274"/>
      <c r="Y25" s="274"/>
      <c r="Z25" s="275" t="s">
        <v>10</v>
      </c>
      <c r="AA25" s="276"/>
    </row>
    <row r="26" spans="2:28" s="12" customFormat="1">
      <c r="B26" s="137" t="s">
        <v>79</v>
      </c>
      <c r="D26" s="52"/>
      <c r="E26" s="52"/>
      <c r="F26" s="52"/>
      <c r="G26" s="52"/>
      <c r="H26" s="52"/>
      <c r="I26" s="52"/>
      <c r="J26" s="52"/>
      <c r="AA26" s="13"/>
    </row>
    <row r="27" spans="2:28" ht="12.75" customHeight="1">
      <c r="C27" s="27"/>
      <c r="D27" s="27"/>
      <c r="E27" s="27"/>
      <c r="F27" s="27"/>
      <c r="G27" s="27"/>
      <c r="H27" s="137"/>
      <c r="I27" s="137"/>
      <c r="J27" s="137"/>
      <c r="Z27" s="1"/>
    </row>
    <row r="28" spans="2:28">
      <c r="B28" s="292"/>
      <c r="C28" s="292"/>
      <c r="D28" s="292"/>
      <c r="E28" s="292"/>
      <c r="F28" s="292"/>
      <c r="G28" s="292"/>
      <c r="H28" s="292"/>
      <c r="I28" s="292"/>
      <c r="J28" s="292"/>
      <c r="K28" s="292"/>
      <c r="W28" s="28" t="s">
        <v>122</v>
      </c>
      <c r="X28" s="27"/>
      <c r="Y28" s="27"/>
      <c r="Z28" s="27"/>
    </row>
    <row r="29" spans="2:28">
      <c r="B29" s="731" t="s">
        <v>175</v>
      </c>
      <c r="C29" s="732"/>
      <c r="D29" s="732"/>
      <c r="E29" s="732"/>
      <c r="F29" s="732"/>
      <c r="G29" s="732"/>
      <c r="H29" s="732"/>
      <c r="I29" s="732"/>
      <c r="J29" s="732"/>
      <c r="K29" s="732"/>
      <c r="V29" s="2"/>
      <c r="W29" s="496" t="str">
        <f>'MERCADO '!G52</f>
        <v>CAU - A51874-3</v>
      </c>
      <c r="X29" s="27"/>
      <c r="Y29" s="27"/>
      <c r="Z29" s="27"/>
    </row>
    <row r="30" spans="2:28">
      <c r="B30" s="243" t="s">
        <v>49</v>
      </c>
      <c r="C30" s="138"/>
      <c r="D30" s="293"/>
      <c r="E30" s="293"/>
      <c r="F30" s="294"/>
      <c r="G30" s="295"/>
      <c r="H30" s="295"/>
      <c r="I30" s="293"/>
      <c r="J30" s="293"/>
      <c r="K30" s="292"/>
      <c r="W30" s="496">
        <f>'MERCADO '!G53</f>
        <v>0</v>
      </c>
      <c r="X30" s="27"/>
      <c r="Y30" s="27"/>
      <c r="Z30" s="27"/>
    </row>
    <row r="33" spans="23:29">
      <c r="W33" s="28"/>
      <c r="X33" s="27"/>
      <c r="Y33" s="27"/>
      <c r="Z33" s="27"/>
    </row>
    <row r="34" spans="23:29">
      <c r="W34" s="496"/>
      <c r="X34" s="27"/>
      <c r="Y34" s="27"/>
      <c r="Z34" s="27"/>
    </row>
    <row r="35" spans="23:29">
      <c r="W35" s="496"/>
      <c r="X35" s="27"/>
      <c r="Y35" s="27"/>
      <c r="Z35" s="27"/>
    </row>
    <row r="36" spans="23:29">
      <c r="W36" s="27"/>
      <c r="X36" s="27"/>
      <c r="Y36" s="27"/>
      <c r="Z36" s="27"/>
      <c r="AC36" s="588"/>
    </row>
  </sheetData>
  <mergeCells count="16">
    <mergeCell ref="S13:X13"/>
    <mergeCell ref="B13:J13"/>
    <mergeCell ref="C14:J14"/>
    <mergeCell ref="B25:R25"/>
    <mergeCell ref="B29:K29"/>
    <mergeCell ref="G22:K22"/>
    <mergeCell ref="O13:R13"/>
    <mergeCell ref="G21:K21"/>
    <mergeCell ref="Z6:AA6"/>
    <mergeCell ref="O12:R12"/>
    <mergeCell ref="S12:W12"/>
    <mergeCell ref="B6:G6"/>
    <mergeCell ref="H6:L6"/>
    <mergeCell ref="O6:S6"/>
    <mergeCell ref="U6:Y6"/>
    <mergeCell ref="O9:AA9"/>
  </mergeCells>
  <phoneticPr fontId="3" type="noConversion"/>
  <conditionalFormatting sqref="O15:P20">
    <cfRule type="expression" dxfId="5" priority="1" stopIfTrue="1">
      <formula>$Q15=1</formula>
    </cfRule>
  </conditionalFormatting>
  <conditionalFormatting sqref="Y15:Y20">
    <cfRule type="expression" dxfId="4" priority="2" stopIfTrue="1">
      <formula>$M15=1</formula>
    </cfRule>
    <cfRule type="expression" dxfId="3" priority="3" stopIfTrue="1">
      <formula>$N15=1</formula>
    </cfRule>
  </conditionalFormatting>
  <conditionalFormatting sqref="AA15:AA20">
    <cfRule type="expression" dxfId="2" priority="4" stopIfTrue="1">
      <formula>OR($U15&lt;&gt;0,$W15&lt;&gt;0)</formula>
    </cfRule>
  </conditionalFormatting>
  <printOptions horizontalCentered="1"/>
  <pageMargins left="0.19685039370078741" right="0.11811023622047245" top="0.78740157480314965" bottom="0.19685039370078741" header="0.11811023622047245" footer="0.11811023622047245"/>
  <pageSetup paperSize="9" scale="86" orientation="landscape" r:id="rId1"/>
  <headerFooter alignWithMargins="0">
    <oddFooter>&amp;L41.211 v004 micro&amp;R&amp;N</oddFooter>
  </headerFooter>
  <legacyDrawing r:id="rId2"/>
  <oleObjects>
    <oleObject shapeId="1025" r:id="rId3"/>
  </oleObjects>
</worksheet>
</file>

<file path=xl/worksheets/sheet4.xml><?xml version="1.0" encoding="utf-8"?>
<worksheet xmlns="http://schemas.openxmlformats.org/spreadsheetml/2006/main" xmlns:r="http://schemas.openxmlformats.org/officeDocument/2006/relationships">
  <dimension ref="A1:O68"/>
  <sheetViews>
    <sheetView view="pageBreakPreview" topLeftCell="A25" workbookViewId="0">
      <selection activeCell="B7" sqref="B7:H7"/>
    </sheetView>
  </sheetViews>
  <sheetFormatPr defaultRowHeight="12.75"/>
  <cols>
    <col min="1" max="1" width="9.42578125" style="512" customWidth="1"/>
    <col min="2" max="3" width="9.28515625" style="512" customWidth="1"/>
    <col min="4" max="4" width="7.7109375" style="512" customWidth="1"/>
    <col min="5" max="5" width="3.85546875" style="512" customWidth="1"/>
    <col min="6" max="6" width="32.42578125" style="512" customWidth="1"/>
    <col min="7" max="7" width="9.7109375" style="512" customWidth="1"/>
    <col min="8" max="8" width="13" style="512" customWidth="1"/>
    <col min="9" max="11" width="9.85546875" style="512" customWidth="1"/>
    <col min="12" max="12" width="0.140625" style="512" customWidth="1"/>
    <col min="13" max="15" width="9.140625" style="512" hidden="1" customWidth="1"/>
    <col min="16" max="16384" width="9.140625" style="512"/>
  </cols>
  <sheetData>
    <row r="1" spans="1:11">
      <c r="A1" s="509"/>
      <c r="B1" s="510"/>
      <c r="C1" s="510"/>
      <c r="D1" s="510"/>
      <c r="E1" s="510"/>
      <c r="F1" s="510"/>
      <c r="G1" s="510"/>
      <c r="H1" s="510"/>
      <c r="I1" s="510"/>
      <c r="J1" s="510"/>
      <c r="K1" s="511"/>
    </row>
    <row r="2" spans="1:11">
      <c r="A2" s="513"/>
      <c r="B2" s="514" t="s">
        <v>125</v>
      </c>
      <c r="C2" s="514"/>
      <c r="D2" s="515"/>
      <c r="E2" s="740" t="s">
        <v>104</v>
      </c>
      <c r="F2" s="740"/>
      <c r="G2" s="516" t="s">
        <v>126</v>
      </c>
      <c r="H2" s="516"/>
      <c r="I2" s="516"/>
      <c r="J2" s="516"/>
      <c r="K2" s="517"/>
    </row>
    <row r="3" spans="1:11">
      <c r="A3" s="513"/>
      <c r="B3" s="516" t="s">
        <v>127</v>
      </c>
      <c r="C3" s="741" t="s">
        <v>252</v>
      </c>
      <c r="D3" s="741"/>
      <c r="E3" s="741"/>
      <c r="F3" s="741"/>
      <c r="G3" s="516"/>
      <c r="H3" s="516"/>
      <c r="I3" s="516"/>
      <c r="J3" s="516"/>
      <c r="K3" s="517"/>
    </row>
    <row r="4" spans="1:11">
      <c r="A4" s="518"/>
      <c r="B4" s="519"/>
      <c r="C4" s="519"/>
      <c r="D4" s="515"/>
      <c r="E4" s="515"/>
      <c r="F4" s="515"/>
      <c r="G4" s="520"/>
      <c r="H4" s="520"/>
      <c r="I4" s="520"/>
      <c r="J4" s="520"/>
      <c r="K4" s="521"/>
    </row>
    <row r="5" spans="1:11">
      <c r="A5" s="522"/>
      <c r="B5" s="523"/>
      <c r="C5" s="523"/>
      <c r="D5" s="523"/>
      <c r="E5" s="523"/>
      <c r="F5" s="523"/>
      <c r="G5" s="524"/>
      <c r="H5" s="524"/>
      <c r="I5" s="524"/>
      <c r="J5" s="524"/>
      <c r="K5" s="525"/>
    </row>
    <row r="6" spans="1:11" ht="18.75" customHeight="1">
      <c r="A6" s="742" t="s">
        <v>128</v>
      </c>
      <c r="B6" s="743"/>
      <c r="C6" s="743"/>
      <c r="D6" s="743"/>
      <c r="E6" s="743"/>
      <c r="F6" s="743"/>
      <c r="G6" s="743"/>
      <c r="H6" s="744"/>
      <c r="I6" s="745" t="s">
        <v>129</v>
      </c>
      <c r="J6" s="746"/>
      <c r="K6" s="747"/>
    </row>
    <row r="7" spans="1:11" ht="12.75" customHeight="1" thickBot="1">
      <c r="A7" s="526" t="s">
        <v>130</v>
      </c>
      <c r="B7" s="751" t="s">
        <v>256</v>
      </c>
      <c r="C7" s="751"/>
      <c r="D7" s="751"/>
      <c r="E7" s="751"/>
      <c r="F7" s="751"/>
      <c r="G7" s="751"/>
      <c r="H7" s="752"/>
      <c r="I7" s="748"/>
      <c r="J7" s="749"/>
      <c r="K7" s="750"/>
    </row>
    <row r="8" spans="1:11" ht="18.75" customHeight="1" thickBot="1">
      <c r="A8" s="527" t="s">
        <v>131</v>
      </c>
      <c r="B8" s="753"/>
      <c r="C8" s="754"/>
      <c r="D8" s="528" t="s">
        <v>132</v>
      </c>
      <c r="E8" s="529"/>
      <c r="F8" s="530"/>
      <c r="G8" s="531" t="s">
        <v>133</v>
      </c>
      <c r="H8" s="532"/>
      <c r="I8" s="755" t="s">
        <v>134</v>
      </c>
      <c r="J8" s="756"/>
      <c r="K8" s="757"/>
    </row>
    <row r="9" spans="1:11" ht="25.5" customHeight="1">
      <c r="A9" s="758"/>
      <c r="B9" s="759"/>
      <c r="C9" s="760"/>
      <c r="D9" s="761" t="s">
        <v>135</v>
      </c>
      <c r="E9" s="759"/>
      <c r="F9" s="760"/>
      <c r="G9" s="762"/>
      <c r="H9" s="763"/>
      <c r="I9" s="533" t="s">
        <v>136</v>
      </c>
      <c r="J9" s="534" t="s">
        <v>137</v>
      </c>
      <c r="K9" s="535" t="s">
        <v>138</v>
      </c>
    </row>
    <row r="10" spans="1:11" ht="12.75" customHeight="1">
      <c r="A10" s="764" t="s">
        <v>139</v>
      </c>
      <c r="B10" s="765"/>
      <c r="C10" s="765"/>
      <c r="D10" s="765"/>
      <c r="E10" s="765"/>
      <c r="F10" s="766"/>
      <c r="G10" s="767" t="s">
        <v>20</v>
      </c>
      <c r="H10" s="768"/>
      <c r="I10" s="536" t="s">
        <v>20</v>
      </c>
      <c r="J10" s="537"/>
      <c r="K10" s="538" t="s">
        <v>20</v>
      </c>
    </row>
    <row r="11" spans="1:11">
      <c r="A11" s="769">
        <v>1</v>
      </c>
      <c r="B11" s="770"/>
      <c r="C11" s="771"/>
      <c r="D11" s="772" t="s">
        <v>140</v>
      </c>
      <c r="E11" s="773"/>
      <c r="F11" s="774"/>
      <c r="G11" s="775">
        <v>0.8</v>
      </c>
      <c r="H11" s="776"/>
      <c r="I11" s="539">
        <v>0.8</v>
      </c>
      <c r="J11" s="540">
        <v>0.8</v>
      </c>
      <c r="K11" s="541">
        <v>1</v>
      </c>
    </row>
    <row r="12" spans="1:11">
      <c r="A12" s="769">
        <v>2</v>
      </c>
      <c r="B12" s="770"/>
      <c r="C12" s="771"/>
      <c r="D12" s="772" t="s">
        <v>141</v>
      </c>
      <c r="E12" s="773"/>
      <c r="F12" s="774"/>
      <c r="G12" s="775">
        <v>0.97</v>
      </c>
      <c r="H12" s="776"/>
      <c r="I12" s="539">
        <v>0.97</v>
      </c>
      <c r="J12" s="540">
        <v>1.27</v>
      </c>
      <c r="K12" s="541">
        <v>1.27</v>
      </c>
    </row>
    <row r="13" spans="1:11" ht="12" customHeight="1">
      <c r="A13" s="769">
        <v>3</v>
      </c>
      <c r="B13" s="770"/>
      <c r="C13" s="771"/>
      <c r="D13" s="772" t="s">
        <v>142</v>
      </c>
      <c r="E13" s="773"/>
      <c r="F13" s="774"/>
      <c r="G13" s="775">
        <v>3.5</v>
      </c>
      <c r="H13" s="776"/>
      <c r="I13" s="539">
        <v>3</v>
      </c>
      <c r="J13" s="540">
        <v>4</v>
      </c>
      <c r="K13" s="541">
        <v>5.5</v>
      </c>
    </row>
    <row r="14" spans="1:11">
      <c r="A14" s="770"/>
      <c r="B14" s="770"/>
      <c r="C14" s="771"/>
      <c r="D14" s="772"/>
      <c r="E14" s="773"/>
      <c r="F14" s="774"/>
      <c r="G14" s="777"/>
      <c r="H14" s="770"/>
    </row>
    <row r="15" spans="1:11" ht="12.75" customHeight="1">
      <c r="A15" s="778" t="s">
        <v>143</v>
      </c>
      <c r="B15" s="779"/>
      <c r="C15" s="779"/>
      <c r="D15" s="779"/>
      <c r="E15" s="779"/>
      <c r="F15" s="780"/>
      <c r="G15" s="781">
        <f>(1+(G11+G12+G13)/100)</f>
        <v>1.0527</v>
      </c>
      <c r="H15" s="782"/>
      <c r="I15" s="542"/>
      <c r="J15" s="543"/>
      <c r="K15" s="544"/>
    </row>
    <row r="16" spans="1:11">
      <c r="A16" s="769">
        <v>4</v>
      </c>
      <c r="B16" s="770"/>
      <c r="C16" s="771"/>
      <c r="D16" s="772" t="s">
        <v>144</v>
      </c>
      <c r="E16" s="773"/>
      <c r="F16" s="774"/>
      <c r="G16" s="775">
        <v>0.59</v>
      </c>
      <c r="H16" s="776"/>
      <c r="I16" s="539">
        <v>0.59</v>
      </c>
      <c r="J16" s="540">
        <v>1.23</v>
      </c>
      <c r="K16" s="541">
        <v>1.39</v>
      </c>
    </row>
    <row r="17" spans="1:15" ht="15" customHeight="1">
      <c r="A17" s="778" t="s">
        <v>145</v>
      </c>
      <c r="B17" s="779"/>
      <c r="C17" s="779"/>
      <c r="D17" s="779"/>
      <c r="E17" s="779"/>
      <c r="F17" s="780"/>
      <c r="G17" s="781">
        <f>1+((G16)/100)</f>
        <v>1.0059</v>
      </c>
      <c r="H17" s="782"/>
      <c r="I17" s="542"/>
      <c r="J17" s="543"/>
      <c r="K17" s="544"/>
    </row>
    <row r="18" spans="1:15">
      <c r="A18" s="769">
        <v>5</v>
      </c>
      <c r="B18" s="770"/>
      <c r="C18" s="771"/>
      <c r="D18" s="772" t="s">
        <v>146</v>
      </c>
      <c r="E18" s="773"/>
      <c r="F18" s="774"/>
      <c r="G18" s="775">
        <v>6.5650000000000004</v>
      </c>
      <c r="H18" s="776"/>
      <c r="I18" s="539">
        <v>6.16</v>
      </c>
      <c r="J18" s="540">
        <v>7.4</v>
      </c>
      <c r="K18" s="541">
        <v>8.9600000000000009</v>
      </c>
    </row>
    <row r="19" spans="1:15">
      <c r="A19" s="778" t="s">
        <v>147</v>
      </c>
      <c r="B19" s="779"/>
      <c r="C19" s="779"/>
      <c r="D19" s="779"/>
      <c r="E19" s="779"/>
      <c r="F19" s="780"/>
      <c r="G19" s="781">
        <f>1+(G18/100)</f>
        <v>1.06565</v>
      </c>
      <c r="H19" s="782"/>
      <c r="I19" s="542"/>
      <c r="J19" s="543"/>
      <c r="K19" s="544"/>
    </row>
    <row r="20" spans="1:15" ht="12.75" customHeight="1">
      <c r="A20" s="764" t="s">
        <v>148</v>
      </c>
      <c r="B20" s="765"/>
      <c r="C20" s="765"/>
      <c r="D20" s="765"/>
      <c r="E20" s="765"/>
      <c r="F20" s="766"/>
      <c r="G20" s="783"/>
      <c r="H20" s="784"/>
      <c r="I20" s="542"/>
      <c r="J20" s="543"/>
      <c r="K20" s="544"/>
    </row>
    <row r="21" spans="1:15">
      <c r="A21" s="769">
        <v>6</v>
      </c>
      <c r="B21" s="770"/>
      <c r="C21" s="771"/>
      <c r="D21" s="772" t="s">
        <v>101</v>
      </c>
      <c r="E21" s="773"/>
      <c r="F21" s="774"/>
      <c r="G21" s="785">
        <v>3</v>
      </c>
      <c r="H21" s="786"/>
      <c r="I21" s="539">
        <v>3</v>
      </c>
      <c r="J21" s="540">
        <v>3</v>
      </c>
      <c r="K21" s="541">
        <v>3</v>
      </c>
    </row>
    <row r="22" spans="1:15" ht="16.5" customHeight="1">
      <c r="A22" s="769">
        <v>7</v>
      </c>
      <c r="B22" s="770"/>
      <c r="C22" s="771"/>
      <c r="D22" s="772" t="s">
        <v>149</v>
      </c>
      <c r="E22" s="773"/>
      <c r="F22" s="774"/>
      <c r="G22" s="785">
        <v>0.65</v>
      </c>
      <c r="H22" s="786"/>
      <c r="I22" s="539">
        <v>0.65</v>
      </c>
      <c r="J22" s="540">
        <v>0.65</v>
      </c>
      <c r="K22" s="541">
        <v>0.65</v>
      </c>
    </row>
    <row r="23" spans="1:15">
      <c r="A23" s="769">
        <v>8</v>
      </c>
      <c r="B23" s="770"/>
      <c r="C23" s="771"/>
      <c r="D23" s="772" t="s">
        <v>150</v>
      </c>
      <c r="E23" s="773"/>
      <c r="F23" s="774"/>
      <c r="G23" s="783"/>
      <c r="H23" s="784"/>
      <c r="I23" s="787" t="s">
        <v>151</v>
      </c>
      <c r="J23" s="788"/>
      <c r="K23" s="789"/>
    </row>
    <row r="24" spans="1:15">
      <c r="A24" s="769">
        <v>9</v>
      </c>
      <c r="B24" s="770"/>
      <c r="C24" s="771"/>
      <c r="D24" s="772" t="s">
        <v>152</v>
      </c>
      <c r="E24" s="773"/>
      <c r="F24" s="774"/>
      <c r="G24" s="783"/>
      <c r="H24" s="784"/>
      <c r="I24" s="787" t="s">
        <v>151</v>
      </c>
      <c r="J24" s="788"/>
      <c r="K24" s="789"/>
    </row>
    <row r="25" spans="1:15" ht="12.75" customHeight="1">
      <c r="A25" s="764" t="s">
        <v>153</v>
      </c>
      <c r="B25" s="765"/>
      <c r="C25" s="765"/>
      <c r="D25" s="765"/>
      <c r="E25" s="765"/>
      <c r="F25" s="766"/>
      <c r="G25" s="783"/>
      <c r="H25" s="784"/>
      <c r="I25" s="539"/>
      <c r="J25" s="540"/>
      <c r="K25" s="541"/>
    </row>
    <row r="26" spans="1:15" ht="12.75" customHeight="1">
      <c r="A26" s="769">
        <v>10</v>
      </c>
      <c r="B26" s="770"/>
      <c r="C26" s="771"/>
      <c r="D26" s="772" t="s">
        <v>154</v>
      </c>
      <c r="E26" s="773"/>
      <c r="F26" s="774"/>
      <c r="G26" s="775">
        <v>3</v>
      </c>
      <c r="H26" s="776"/>
      <c r="I26" s="790" t="s">
        <v>155</v>
      </c>
      <c r="J26" s="791"/>
      <c r="K26" s="792"/>
    </row>
    <row r="27" spans="1:15" ht="12.75" customHeight="1">
      <c r="A27" s="778" t="s">
        <v>156</v>
      </c>
      <c r="B27" s="779"/>
      <c r="C27" s="779"/>
      <c r="D27" s="779"/>
      <c r="E27" s="779"/>
      <c r="F27" s="780"/>
      <c r="G27" s="781">
        <f>(G21+G22+G26)/100</f>
        <v>6.6500000000000004E-2</v>
      </c>
      <c r="H27" s="782"/>
      <c r="I27" s="539"/>
      <c r="J27" s="540"/>
      <c r="K27" s="541"/>
    </row>
    <row r="28" spans="1:15" ht="13.5" thickBot="1">
      <c r="A28" s="770"/>
      <c r="B28" s="770"/>
      <c r="C28" s="771"/>
      <c r="D28" s="772"/>
      <c r="E28" s="773"/>
      <c r="F28" s="774"/>
      <c r="G28" s="793"/>
      <c r="H28" s="794"/>
      <c r="I28" s="545"/>
      <c r="J28" s="546"/>
      <c r="K28" s="547"/>
    </row>
    <row r="29" spans="1:15" ht="13.5" customHeight="1" thickBot="1">
      <c r="A29" s="795" t="s">
        <v>157</v>
      </c>
      <c r="B29" s="796"/>
      <c r="C29" s="796"/>
      <c r="D29" s="796"/>
      <c r="E29" s="796"/>
      <c r="F29" s="797"/>
      <c r="G29" s="798">
        <f>TRUNC((((G15*G17*G19)/(1-G27))-1)*100,2)</f>
        <v>20.88</v>
      </c>
      <c r="H29" s="799"/>
      <c r="I29" s="548">
        <v>20.34</v>
      </c>
      <c r="J29" s="549">
        <v>22.12</v>
      </c>
      <c r="K29" s="550">
        <v>25</v>
      </c>
      <c r="M29" s="551">
        <v>22.95</v>
      </c>
      <c r="N29" s="552"/>
      <c r="O29" s="553">
        <v>27.71</v>
      </c>
    </row>
    <row r="30" spans="1:15" ht="12.75" customHeight="1">
      <c r="A30" s="801" t="str">
        <f>IF(AND(G29&gt;=I29,G29&lt;=K29)," ","ATENÇÃO: Verificar limites dos itens componentes do BDI")</f>
        <v xml:space="preserve"> </v>
      </c>
      <c r="B30" s="802"/>
      <c r="C30" s="802"/>
      <c r="D30" s="802"/>
      <c r="E30" s="802"/>
      <c r="F30" s="802"/>
      <c r="G30" s="554"/>
      <c r="H30" s="554"/>
      <c r="I30" s="554"/>
      <c r="J30" s="554"/>
      <c r="K30" s="555"/>
    </row>
    <row r="31" spans="1:15" ht="12.75" hidden="1" customHeight="1">
      <c r="A31" s="556"/>
      <c r="B31" s="557"/>
      <c r="C31" s="557"/>
      <c r="D31" s="557"/>
      <c r="E31" s="557"/>
      <c r="F31" s="557"/>
      <c r="G31" s="558"/>
      <c r="H31" s="558"/>
      <c r="I31" s="551">
        <v>22.95</v>
      </c>
      <c r="J31" s="552"/>
      <c r="K31" s="553">
        <v>27.71</v>
      </c>
    </row>
    <row r="32" spans="1:15" ht="14.25" customHeight="1">
      <c r="A32" s="559"/>
      <c r="B32" s="559"/>
      <c r="C32" s="559"/>
      <c r="D32" s="560"/>
      <c r="E32" s="560"/>
      <c r="F32" s="560"/>
      <c r="G32" s="558"/>
      <c r="H32" s="558"/>
      <c r="I32" s="558"/>
      <c r="J32" s="558"/>
      <c r="K32" s="561"/>
    </row>
    <row r="33" spans="1:11" ht="12.75" customHeight="1">
      <c r="A33" s="803" t="s">
        <v>158</v>
      </c>
      <c r="B33" s="804"/>
      <c r="C33" s="804"/>
      <c r="D33" s="804"/>
      <c r="E33" s="804"/>
      <c r="F33" s="804"/>
      <c r="G33" s="520"/>
      <c r="H33" s="520" t="s">
        <v>159</v>
      </c>
      <c r="I33" s="516"/>
      <c r="J33" s="516"/>
      <c r="K33" s="521"/>
    </row>
    <row r="34" spans="1:11">
      <c r="A34" s="805" t="s">
        <v>160</v>
      </c>
      <c r="B34" s="806"/>
      <c r="C34" s="806"/>
      <c r="D34" s="806"/>
      <c r="E34" s="806"/>
      <c r="F34" s="806"/>
      <c r="G34" s="520"/>
      <c r="H34" s="520"/>
      <c r="I34" s="562"/>
      <c r="J34" s="562"/>
      <c r="K34" s="563"/>
    </row>
    <row r="35" spans="1:11">
      <c r="A35" s="805" t="s">
        <v>161</v>
      </c>
      <c r="B35" s="806"/>
      <c r="C35" s="806"/>
      <c r="D35" s="806"/>
      <c r="E35" s="806"/>
      <c r="F35" s="806"/>
      <c r="G35" s="516"/>
      <c r="H35" s="516"/>
      <c r="I35" s="516"/>
      <c r="J35" s="516"/>
      <c r="K35" s="517"/>
    </row>
    <row r="36" spans="1:11" ht="118.5" customHeight="1">
      <c r="A36" s="807" t="s">
        <v>162</v>
      </c>
      <c r="B36" s="808"/>
      <c r="C36" s="808"/>
      <c r="D36" s="808"/>
      <c r="E36" s="808"/>
      <c r="F36" s="808"/>
      <c r="G36" s="809" t="s">
        <v>163</v>
      </c>
      <c r="H36" s="810"/>
      <c r="I36" s="810"/>
      <c r="J36" s="810"/>
      <c r="K36" s="811"/>
    </row>
    <row r="37" spans="1:11" ht="12.75" customHeight="1">
      <c r="A37" s="564"/>
      <c r="B37" s="565"/>
      <c r="C37" s="565"/>
      <c r="D37" s="569"/>
      <c r="E37" s="569"/>
      <c r="F37" s="569"/>
      <c r="G37" s="566"/>
      <c r="H37" s="567"/>
      <c r="I37" s="567"/>
      <c r="J37" s="567"/>
      <c r="K37" s="568"/>
    </row>
    <row r="38" spans="1:11" ht="12.75" customHeight="1">
      <c r="A38" s="823" t="s">
        <v>164</v>
      </c>
      <c r="B38" s="824"/>
      <c r="C38" s="824"/>
      <c r="D38" s="824"/>
      <c r="E38" s="824"/>
      <c r="F38" s="824"/>
      <c r="G38" s="566"/>
      <c r="H38" s="570"/>
      <c r="I38" s="570"/>
      <c r="J38" s="570"/>
      <c r="K38" s="568"/>
    </row>
    <row r="39" spans="1:11" ht="12.75" customHeight="1">
      <c r="A39" s="777" t="s">
        <v>165</v>
      </c>
      <c r="B39" s="770"/>
      <c r="C39" s="770"/>
      <c r="D39" s="770"/>
      <c r="E39" s="770"/>
      <c r="F39" s="771"/>
      <c r="G39" s="825">
        <v>2</v>
      </c>
      <c r="H39" s="826"/>
      <c r="I39" s="571"/>
      <c r="J39" s="571"/>
      <c r="K39" s="572"/>
    </row>
    <row r="40" spans="1:11" ht="12.75" customHeight="1">
      <c r="A40" s="518"/>
      <c r="B40" s="519"/>
      <c r="C40" s="519"/>
      <c r="D40" s="519"/>
      <c r="E40" s="519"/>
      <c r="F40" s="519"/>
      <c r="G40" s="573"/>
      <c r="H40" s="573"/>
      <c r="I40" s="571"/>
      <c r="J40" s="571"/>
      <c r="K40" s="572"/>
    </row>
    <row r="41" spans="1:11" ht="12.75" customHeight="1">
      <c r="A41" s="518"/>
      <c r="B41" s="519"/>
      <c r="C41" s="519"/>
      <c r="D41" s="519"/>
      <c r="E41" s="519"/>
      <c r="F41" s="519"/>
      <c r="G41" s="573"/>
      <c r="H41" s="573"/>
      <c r="I41" s="571"/>
      <c r="J41" s="571"/>
      <c r="K41" s="572"/>
    </row>
    <row r="42" spans="1:11" ht="12.75" customHeight="1" thickBot="1">
      <c r="A42" s="518"/>
      <c r="B42" s="519"/>
      <c r="C42" s="519"/>
      <c r="D42" s="519"/>
      <c r="E42" s="519"/>
      <c r="F42" s="519"/>
      <c r="G42" s="573"/>
      <c r="H42" s="573"/>
      <c r="I42" s="571"/>
      <c r="J42" s="571"/>
      <c r="K42" s="572"/>
    </row>
    <row r="43" spans="1:11" ht="15" customHeight="1" thickBot="1">
      <c r="A43" s="518"/>
      <c r="B43" s="574"/>
      <c r="C43" s="574"/>
      <c r="D43" s="827" t="s">
        <v>166</v>
      </c>
      <c r="E43" s="828"/>
      <c r="F43" s="828"/>
      <c r="G43" s="828"/>
      <c r="H43" s="828"/>
      <c r="I43" s="829"/>
      <c r="J43" s="830">
        <f>IF(AND(G29&gt;=I29,G29&lt;=K29),(((G15*G17*G19)/(1-(G27+G39/100)))-1)," ")</f>
        <v>0.23528016699999998</v>
      </c>
      <c r="K43" s="831">
        <f>(((K26*K28*K29)/(1-K37))-1)*100</f>
        <v>-100</v>
      </c>
    </row>
    <row r="44" spans="1:11" ht="12.75" customHeight="1">
      <c r="A44" s="564"/>
      <c r="B44" s="565"/>
      <c r="C44" s="565"/>
      <c r="D44" s="569"/>
      <c r="E44" s="569"/>
      <c r="F44" s="569"/>
      <c r="G44" s="566"/>
      <c r="H44" s="567"/>
      <c r="I44" s="567"/>
      <c r="J44" s="567"/>
      <c r="K44" s="568"/>
    </row>
    <row r="45" spans="1:11" ht="12.75" customHeight="1">
      <c r="A45" s="564"/>
      <c r="B45" s="565"/>
      <c r="C45" s="565"/>
      <c r="D45" s="569"/>
      <c r="E45" s="569"/>
      <c r="F45" s="569"/>
      <c r="G45" s="566"/>
      <c r="H45" s="567"/>
      <c r="I45" s="567"/>
      <c r="J45" s="567"/>
      <c r="K45" s="568"/>
    </row>
    <row r="46" spans="1:11" ht="12.75" customHeight="1">
      <c r="A46" s="564"/>
      <c r="B46" s="565"/>
      <c r="C46" s="565"/>
      <c r="D46" s="569"/>
      <c r="E46" s="569"/>
      <c r="F46" s="569"/>
      <c r="G46" s="566"/>
      <c r="H46" s="567"/>
      <c r="I46" s="567"/>
      <c r="J46" s="567"/>
      <c r="K46" s="568"/>
    </row>
    <row r="47" spans="1:11" ht="12.75" customHeight="1">
      <c r="A47" s="564"/>
      <c r="B47" s="565"/>
      <c r="C47" s="565"/>
      <c r="D47" s="569"/>
      <c r="E47" s="569"/>
      <c r="F47" s="569"/>
      <c r="G47" s="566"/>
      <c r="H47" s="567"/>
      <c r="I47" s="567"/>
      <c r="J47" s="567"/>
      <c r="K47" s="568"/>
    </row>
    <row r="48" spans="1:11">
      <c r="A48" s="513"/>
      <c r="B48" s="516"/>
      <c r="C48" s="516"/>
      <c r="D48" s="516"/>
      <c r="E48" s="516"/>
      <c r="F48" s="516"/>
      <c r="G48" s="740" t="s">
        <v>255</v>
      </c>
      <c r="H48" s="740"/>
      <c r="I48" s="740"/>
      <c r="J48" s="740"/>
      <c r="K48" s="800"/>
    </row>
    <row r="49" spans="1:11" ht="12.75" customHeight="1">
      <c r="A49" s="513"/>
      <c r="B49" s="516"/>
      <c r="C49" s="516"/>
      <c r="D49" s="516"/>
      <c r="E49" s="516"/>
      <c r="F49" s="516"/>
      <c r="G49" s="516" t="s">
        <v>79</v>
      </c>
      <c r="H49" s="516"/>
      <c r="I49" s="516"/>
      <c r="J49" s="516"/>
      <c r="K49" s="517"/>
    </row>
    <row r="50" spans="1:11" ht="12.75" customHeight="1">
      <c r="A50" s="513"/>
      <c r="B50" s="516"/>
      <c r="C50" s="516"/>
      <c r="D50" s="516"/>
      <c r="E50" s="516"/>
      <c r="F50" s="516"/>
      <c r="G50" s="516"/>
      <c r="H50" s="516"/>
      <c r="I50" s="516"/>
      <c r="J50" s="516"/>
      <c r="K50" s="517"/>
    </row>
    <row r="51" spans="1:11" ht="12.75" customHeight="1">
      <c r="A51" s="513"/>
      <c r="B51" s="516"/>
      <c r="C51" s="516"/>
      <c r="D51" s="516"/>
      <c r="E51" s="516"/>
      <c r="F51" s="516"/>
      <c r="G51" s="516"/>
      <c r="H51" s="516"/>
      <c r="I51" s="516"/>
      <c r="J51" s="516"/>
      <c r="K51" s="517"/>
    </row>
    <row r="52" spans="1:11" ht="12.75" customHeight="1">
      <c r="A52" s="513"/>
      <c r="B52" s="516"/>
      <c r="C52" s="516"/>
      <c r="D52" s="516"/>
      <c r="E52" s="516"/>
      <c r="F52" s="516"/>
      <c r="G52" s="516"/>
      <c r="H52" s="516"/>
      <c r="I52" s="516"/>
      <c r="J52" s="516"/>
      <c r="K52" s="517"/>
    </row>
    <row r="53" spans="1:11">
      <c r="A53" s="513"/>
      <c r="B53" s="516"/>
      <c r="C53" s="741" t="s">
        <v>173</v>
      </c>
      <c r="D53" s="741"/>
      <c r="E53" s="741"/>
      <c r="F53" s="741"/>
      <c r="G53" s="516"/>
      <c r="H53" s="516"/>
      <c r="I53" s="516"/>
      <c r="J53" s="516"/>
      <c r="K53" s="517"/>
    </row>
    <row r="54" spans="1:11">
      <c r="A54" s="513"/>
      <c r="B54" s="516"/>
      <c r="C54" s="812" t="s">
        <v>167</v>
      </c>
      <c r="D54" s="812"/>
      <c r="E54" s="812"/>
      <c r="F54" s="812"/>
      <c r="G54" s="516"/>
      <c r="H54" s="516"/>
      <c r="I54" s="516"/>
      <c r="J54" s="516"/>
      <c r="K54" s="517"/>
    </row>
    <row r="55" spans="1:11">
      <c r="A55" s="513"/>
      <c r="B55" s="516"/>
      <c r="C55" s="813" t="s">
        <v>168</v>
      </c>
      <c r="D55" s="813"/>
      <c r="E55" s="813"/>
      <c r="F55" s="585" t="str">
        <f>QCI!W29</f>
        <v>CAU - A51874-3</v>
      </c>
      <c r="G55" s="516"/>
      <c r="H55" s="516"/>
      <c r="I55" s="516"/>
      <c r="J55" s="516"/>
      <c r="K55" s="517"/>
    </row>
    <row r="56" spans="1:11">
      <c r="A56" s="513"/>
      <c r="B56" s="516"/>
      <c r="C56" s="516"/>
      <c r="D56" s="516"/>
      <c r="E56" s="516"/>
      <c r="F56" s="516"/>
      <c r="G56" s="516"/>
      <c r="H56" s="516"/>
      <c r="I56" s="516"/>
      <c r="J56" s="516"/>
      <c r="K56" s="517"/>
    </row>
    <row r="57" spans="1:11">
      <c r="A57" s="513"/>
      <c r="B57" s="516"/>
      <c r="C57" s="516"/>
      <c r="D57" s="516"/>
      <c r="E57" s="516"/>
      <c r="F57" s="516"/>
      <c r="G57" s="516"/>
      <c r="H57" s="516"/>
      <c r="I57" s="516"/>
      <c r="J57" s="516"/>
      <c r="K57" s="517"/>
    </row>
    <row r="58" spans="1:11">
      <c r="A58" s="513"/>
      <c r="B58" s="516"/>
      <c r="C58" s="516"/>
      <c r="D58" s="516"/>
      <c r="E58" s="516"/>
      <c r="F58" s="516"/>
      <c r="G58" s="516"/>
      <c r="H58" s="516"/>
      <c r="I58" s="516"/>
      <c r="J58" s="516"/>
      <c r="K58" s="517"/>
    </row>
    <row r="59" spans="1:11">
      <c r="A59" s="513"/>
      <c r="B59" s="516"/>
      <c r="C59" s="516"/>
      <c r="D59" s="516"/>
      <c r="E59" s="516"/>
      <c r="F59" s="516"/>
      <c r="G59" s="516"/>
      <c r="H59" s="516"/>
      <c r="I59" s="516"/>
      <c r="J59" s="516"/>
      <c r="K59" s="517"/>
    </row>
    <row r="60" spans="1:11">
      <c r="A60" s="814" t="s">
        <v>169</v>
      </c>
      <c r="B60" s="815"/>
      <c r="C60" s="815"/>
      <c r="D60" s="815"/>
      <c r="E60" s="815"/>
      <c r="F60" s="815"/>
      <c r="G60" s="815"/>
      <c r="H60" s="815"/>
      <c r="I60" s="815"/>
      <c r="J60" s="815"/>
      <c r="K60" s="816"/>
    </row>
    <row r="61" spans="1:11">
      <c r="A61" s="817"/>
      <c r="B61" s="818"/>
      <c r="C61" s="818"/>
      <c r="D61" s="818"/>
      <c r="E61" s="818"/>
      <c r="F61" s="818"/>
      <c r="G61" s="818"/>
      <c r="H61" s="818"/>
      <c r="I61" s="818"/>
      <c r="J61" s="818"/>
      <c r="K61" s="819"/>
    </row>
    <row r="62" spans="1:11">
      <c r="A62" s="820"/>
      <c r="B62" s="821"/>
      <c r="C62" s="821"/>
      <c r="D62" s="821"/>
      <c r="E62" s="821"/>
      <c r="F62" s="821"/>
      <c r="G62" s="821"/>
      <c r="H62" s="821"/>
      <c r="I62" s="821"/>
      <c r="J62" s="821"/>
      <c r="K62" s="822"/>
    </row>
    <row r="63" spans="1:11">
      <c r="A63" s="814" t="s">
        <v>170</v>
      </c>
      <c r="B63" s="815"/>
      <c r="C63" s="815"/>
      <c r="D63" s="815"/>
      <c r="E63" s="815"/>
      <c r="F63" s="815"/>
      <c r="G63" s="815"/>
      <c r="H63" s="815"/>
      <c r="I63" s="815"/>
      <c r="J63" s="815"/>
      <c r="K63" s="816"/>
    </row>
    <row r="64" spans="1:11">
      <c r="A64" s="817"/>
      <c r="B64" s="818"/>
      <c r="C64" s="818"/>
      <c r="D64" s="818"/>
      <c r="E64" s="818"/>
      <c r="F64" s="818"/>
      <c r="G64" s="818"/>
      <c r="H64" s="818"/>
      <c r="I64" s="818"/>
      <c r="J64" s="818"/>
      <c r="K64" s="819"/>
    </row>
    <row r="65" spans="1:11">
      <c r="A65" s="817"/>
      <c r="B65" s="818"/>
      <c r="C65" s="818"/>
      <c r="D65" s="818"/>
      <c r="E65" s="818"/>
      <c r="F65" s="818"/>
      <c r="G65" s="818"/>
      <c r="H65" s="818"/>
      <c r="I65" s="818"/>
      <c r="J65" s="818"/>
      <c r="K65" s="819"/>
    </row>
    <row r="66" spans="1:11">
      <c r="A66" s="817"/>
      <c r="B66" s="818"/>
      <c r="C66" s="818"/>
      <c r="D66" s="818"/>
      <c r="E66" s="818"/>
      <c r="F66" s="818"/>
      <c r="G66" s="818"/>
      <c r="H66" s="818"/>
      <c r="I66" s="818"/>
      <c r="J66" s="818"/>
      <c r="K66" s="819"/>
    </row>
    <row r="67" spans="1:11">
      <c r="A67" s="817"/>
      <c r="B67" s="818"/>
      <c r="C67" s="818"/>
      <c r="D67" s="818"/>
      <c r="E67" s="818"/>
      <c r="F67" s="818"/>
      <c r="G67" s="818"/>
      <c r="H67" s="818"/>
      <c r="I67" s="818"/>
      <c r="J67" s="818"/>
      <c r="K67" s="819"/>
    </row>
    <row r="68" spans="1:11">
      <c r="A68" s="820"/>
      <c r="B68" s="821"/>
      <c r="C68" s="821"/>
      <c r="D68" s="821"/>
      <c r="E68" s="821"/>
      <c r="F68" s="821"/>
      <c r="G68" s="821"/>
      <c r="H68" s="821"/>
      <c r="I68" s="821"/>
      <c r="J68" s="821"/>
      <c r="K68" s="822"/>
    </row>
  </sheetData>
  <sheetProtection password="E9AE" sheet="1" objects="1" scenarios="1" selectLockedCells="1"/>
  <mergeCells count="82">
    <mergeCell ref="C53:F53"/>
    <mergeCell ref="C54:F54"/>
    <mergeCell ref="C55:E55"/>
    <mergeCell ref="A60:K62"/>
    <mergeCell ref="A63:K68"/>
    <mergeCell ref="A38:F38"/>
    <mergeCell ref="A39:F39"/>
    <mergeCell ref="G39:H39"/>
    <mergeCell ref="D43:I43"/>
    <mergeCell ref="J43:K43"/>
    <mergeCell ref="G48:K48"/>
    <mergeCell ref="A30:F30"/>
    <mergeCell ref="A33:F33"/>
    <mergeCell ref="A34:F34"/>
    <mergeCell ref="A35:F35"/>
    <mergeCell ref="A36:F36"/>
    <mergeCell ref="G36:K36"/>
    <mergeCell ref="A27:F27"/>
    <mergeCell ref="G27:H27"/>
    <mergeCell ref="A28:C28"/>
    <mergeCell ref="D28:F28"/>
    <mergeCell ref="G28:H28"/>
    <mergeCell ref="A29:F29"/>
    <mergeCell ref="G29:H29"/>
    <mergeCell ref="A25:F25"/>
    <mergeCell ref="G25:H25"/>
    <mergeCell ref="A26:C26"/>
    <mergeCell ref="D26:F26"/>
    <mergeCell ref="G26:H26"/>
    <mergeCell ref="I26:K26"/>
    <mergeCell ref="A23:C23"/>
    <mergeCell ref="D23:F23"/>
    <mergeCell ref="G23:H23"/>
    <mergeCell ref="I23:K23"/>
    <mergeCell ref="A24:C24"/>
    <mergeCell ref="D24:F24"/>
    <mergeCell ref="G24:H24"/>
    <mergeCell ref="I24:K24"/>
    <mergeCell ref="A20:F20"/>
    <mergeCell ref="G20:H20"/>
    <mergeCell ref="A21:C21"/>
    <mergeCell ref="D21:F21"/>
    <mergeCell ref="G21:H21"/>
    <mergeCell ref="A22:C22"/>
    <mergeCell ref="D22:F22"/>
    <mergeCell ref="G22:H22"/>
    <mergeCell ref="A17:F17"/>
    <mergeCell ref="G17:H17"/>
    <mergeCell ref="A18:C18"/>
    <mergeCell ref="D18:F18"/>
    <mergeCell ref="G18:H18"/>
    <mergeCell ref="A19:F19"/>
    <mergeCell ref="G19:H19"/>
    <mergeCell ref="A14:C14"/>
    <mergeCell ref="D14:F14"/>
    <mergeCell ref="G14:H14"/>
    <mergeCell ref="A15:F15"/>
    <mergeCell ref="G15:H15"/>
    <mergeCell ref="A16:C16"/>
    <mergeCell ref="D16:F16"/>
    <mergeCell ref="G16:H16"/>
    <mergeCell ref="A12:C12"/>
    <mergeCell ref="D12:F12"/>
    <mergeCell ref="G12:H12"/>
    <mergeCell ref="A13:C13"/>
    <mergeCell ref="D13:F13"/>
    <mergeCell ref="G13:H13"/>
    <mergeCell ref="A9:C9"/>
    <mergeCell ref="D9:F9"/>
    <mergeCell ref="G9:H9"/>
    <mergeCell ref="A10:F10"/>
    <mergeCell ref="G10:H10"/>
    <mergeCell ref="A11:C11"/>
    <mergeCell ref="D11:F11"/>
    <mergeCell ref="G11:H11"/>
    <mergeCell ref="E2:F2"/>
    <mergeCell ref="C3:F3"/>
    <mergeCell ref="A6:H6"/>
    <mergeCell ref="I6:K7"/>
    <mergeCell ref="B7:H7"/>
    <mergeCell ref="B8:C8"/>
    <mergeCell ref="I8:K8"/>
  </mergeCells>
  <conditionalFormatting sqref="G29:H29">
    <cfRule type="cellIs" dxfId="1" priority="5" stopIfTrue="1" operator="notBetween">
      <formula>$I$29</formula>
      <formula>$K$29</formula>
    </cfRule>
  </conditionalFormatting>
  <pageMargins left="0.98425196850393704" right="0.59055118110236227" top="0.98425196850393704" bottom="0.59055118110236227"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dimension ref="A1:O72"/>
  <sheetViews>
    <sheetView view="pageBreakPreview" topLeftCell="A26" workbookViewId="0">
      <selection activeCell="G26" sqref="G26:H26"/>
    </sheetView>
  </sheetViews>
  <sheetFormatPr defaultRowHeight="12.75"/>
  <cols>
    <col min="1" max="1" width="9.42578125" style="512" customWidth="1"/>
    <col min="2" max="3" width="9.28515625" style="512" customWidth="1"/>
    <col min="4" max="4" width="7.7109375" style="512" customWidth="1"/>
    <col min="5" max="5" width="3.85546875" style="512" customWidth="1"/>
    <col min="6" max="6" width="32.42578125" style="512" customWidth="1"/>
    <col min="7" max="7" width="9.7109375" style="512" customWidth="1"/>
    <col min="8" max="8" width="13" style="512" customWidth="1"/>
    <col min="9" max="11" width="9.85546875" style="512" customWidth="1"/>
    <col min="12" max="12" width="0.140625" style="512" customWidth="1"/>
    <col min="13" max="15" width="9.140625" style="512" hidden="1" customWidth="1"/>
    <col min="16" max="16384" width="9.140625" style="512"/>
  </cols>
  <sheetData>
    <row r="1" spans="1:11">
      <c r="A1" s="509"/>
      <c r="B1" s="510"/>
      <c r="C1" s="510"/>
      <c r="D1" s="510"/>
      <c r="E1" s="510"/>
      <c r="F1" s="510"/>
      <c r="G1" s="510"/>
      <c r="H1" s="510"/>
      <c r="I1" s="510"/>
      <c r="J1" s="510"/>
      <c r="K1" s="511"/>
    </row>
    <row r="2" spans="1:11">
      <c r="A2" s="513"/>
      <c r="B2" s="514" t="s">
        <v>125</v>
      </c>
      <c r="C2" s="514"/>
      <c r="D2" s="515"/>
      <c r="E2" s="740"/>
      <c r="F2" s="740"/>
      <c r="G2" s="516" t="s">
        <v>126</v>
      </c>
      <c r="H2" s="516"/>
      <c r="I2" s="516"/>
      <c r="J2" s="516"/>
      <c r="K2" s="517"/>
    </row>
    <row r="3" spans="1:11">
      <c r="A3" s="513"/>
      <c r="B3" s="516" t="s">
        <v>127</v>
      </c>
      <c r="C3" s="741"/>
      <c r="D3" s="741"/>
      <c r="E3" s="741"/>
      <c r="F3" s="741"/>
      <c r="G3" s="516"/>
      <c r="H3" s="516"/>
      <c r="I3" s="516"/>
      <c r="J3" s="516"/>
      <c r="K3" s="517"/>
    </row>
    <row r="4" spans="1:11">
      <c r="A4" s="518"/>
      <c r="B4" s="519"/>
      <c r="C4" s="519"/>
      <c r="D4" s="515"/>
      <c r="E4" s="515"/>
      <c r="F4" s="515"/>
      <c r="G4" s="520"/>
      <c r="H4" s="520"/>
      <c r="I4" s="520"/>
      <c r="J4" s="520"/>
      <c r="K4" s="521"/>
    </row>
    <row r="5" spans="1:11">
      <c r="A5" s="522"/>
      <c r="B5" s="523"/>
      <c r="C5" s="523"/>
      <c r="D5" s="523"/>
      <c r="E5" s="523"/>
      <c r="F5" s="523"/>
      <c r="G5" s="524"/>
      <c r="H5" s="524"/>
      <c r="I5" s="524"/>
      <c r="J5" s="524"/>
      <c r="K5" s="525"/>
    </row>
    <row r="6" spans="1:11" ht="18.75" customHeight="1">
      <c r="A6" s="742" t="s">
        <v>171</v>
      </c>
      <c r="B6" s="743"/>
      <c r="C6" s="743"/>
      <c r="D6" s="743"/>
      <c r="E6" s="743"/>
      <c r="F6" s="743"/>
      <c r="G6" s="743"/>
      <c r="H6" s="744"/>
      <c r="I6" s="745" t="s">
        <v>129</v>
      </c>
      <c r="J6" s="746"/>
      <c r="K6" s="747"/>
    </row>
    <row r="7" spans="1:11" ht="12.75" customHeight="1" thickBot="1">
      <c r="A7" s="526" t="s">
        <v>130</v>
      </c>
      <c r="B7" s="751">
        <f>'MERCADO '!B6:H6</f>
        <v>0</v>
      </c>
      <c r="C7" s="751"/>
      <c r="D7" s="751"/>
      <c r="E7" s="751"/>
      <c r="F7" s="751"/>
      <c r="G7" s="751"/>
      <c r="H7" s="752"/>
      <c r="I7" s="748"/>
      <c r="J7" s="749"/>
      <c r="K7" s="750"/>
    </row>
    <row r="8" spans="1:11" ht="18.75" customHeight="1" thickBot="1">
      <c r="A8" s="527" t="s">
        <v>131</v>
      </c>
      <c r="B8" s="753" t="e">
        <f>'MERCADO '!#REF!</f>
        <v>#REF!</v>
      </c>
      <c r="C8" s="754"/>
      <c r="D8" s="528" t="s">
        <v>132</v>
      </c>
      <c r="E8" s="529"/>
      <c r="F8" s="530"/>
      <c r="G8" s="531" t="s">
        <v>133</v>
      </c>
      <c r="H8" s="532"/>
      <c r="I8" s="755" t="s">
        <v>134</v>
      </c>
      <c r="J8" s="756"/>
      <c r="K8" s="757"/>
    </row>
    <row r="9" spans="1:11" ht="25.5" customHeight="1">
      <c r="A9" s="758"/>
      <c r="B9" s="759"/>
      <c r="C9" s="760"/>
      <c r="D9" s="761" t="s">
        <v>135</v>
      </c>
      <c r="E9" s="759"/>
      <c r="F9" s="760"/>
      <c r="G9" s="762"/>
      <c r="H9" s="763"/>
      <c r="I9" s="533" t="s">
        <v>136</v>
      </c>
      <c r="J9" s="534" t="s">
        <v>137</v>
      </c>
      <c r="K9" s="535" t="s">
        <v>138</v>
      </c>
    </row>
    <row r="10" spans="1:11" ht="12.75" customHeight="1">
      <c r="A10" s="764" t="s">
        <v>139</v>
      </c>
      <c r="B10" s="765"/>
      <c r="C10" s="765"/>
      <c r="D10" s="765"/>
      <c r="E10" s="765"/>
      <c r="F10" s="766"/>
      <c r="G10" s="767" t="s">
        <v>20</v>
      </c>
      <c r="H10" s="768"/>
      <c r="I10" s="536" t="s">
        <v>20</v>
      </c>
      <c r="J10" s="537"/>
      <c r="K10" s="538" t="s">
        <v>20</v>
      </c>
    </row>
    <row r="11" spans="1:11">
      <c r="A11" s="769">
        <v>1</v>
      </c>
      <c r="B11" s="770"/>
      <c r="C11" s="771"/>
      <c r="D11" s="772" t="s">
        <v>140</v>
      </c>
      <c r="E11" s="773"/>
      <c r="F11" s="774"/>
      <c r="G11" s="775">
        <v>0.3</v>
      </c>
      <c r="H11" s="776"/>
      <c r="I11" s="575">
        <v>0.3</v>
      </c>
      <c r="J11" s="576">
        <v>0.48</v>
      </c>
      <c r="K11" s="577">
        <v>0.82</v>
      </c>
    </row>
    <row r="12" spans="1:11">
      <c r="A12" s="769">
        <v>2</v>
      </c>
      <c r="B12" s="770"/>
      <c r="C12" s="771"/>
      <c r="D12" s="772" t="s">
        <v>141</v>
      </c>
      <c r="E12" s="773"/>
      <c r="F12" s="774"/>
      <c r="G12" s="775">
        <v>0.56000000000000005</v>
      </c>
      <c r="H12" s="776"/>
      <c r="I12" s="575">
        <v>0.56000000000000005</v>
      </c>
      <c r="J12" s="576">
        <v>0.85</v>
      </c>
      <c r="K12" s="577">
        <v>0.89</v>
      </c>
    </row>
    <row r="13" spans="1:11" ht="12" customHeight="1">
      <c r="A13" s="769">
        <v>3</v>
      </c>
      <c r="B13" s="770"/>
      <c r="C13" s="771"/>
      <c r="D13" s="772" t="s">
        <v>142</v>
      </c>
      <c r="E13" s="773"/>
      <c r="F13" s="774"/>
      <c r="G13" s="775">
        <v>1.5</v>
      </c>
      <c r="H13" s="776"/>
      <c r="I13" s="575">
        <v>1.5</v>
      </c>
      <c r="J13" s="576">
        <v>3.45</v>
      </c>
      <c r="K13" s="577">
        <v>4.49</v>
      </c>
    </row>
    <row r="14" spans="1:11">
      <c r="A14" s="770"/>
      <c r="B14" s="770"/>
      <c r="C14" s="771"/>
      <c r="D14" s="772"/>
      <c r="E14" s="773"/>
      <c r="F14" s="774"/>
      <c r="G14" s="777"/>
      <c r="H14" s="770"/>
      <c r="I14" s="516"/>
      <c r="J14" s="516"/>
      <c r="K14" s="517"/>
    </row>
    <row r="15" spans="1:11" ht="12.75" customHeight="1">
      <c r="A15" s="778" t="s">
        <v>143</v>
      </c>
      <c r="B15" s="779"/>
      <c r="C15" s="779"/>
      <c r="D15" s="779"/>
      <c r="E15" s="779"/>
      <c r="F15" s="780"/>
      <c r="G15" s="781">
        <f>(1+(G11+G12+G13)/100)</f>
        <v>1.0236000000000001</v>
      </c>
      <c r="H15" s="782"/>
      <c r="I15" s="578"/>
      <c r="J15" s="579"/>
      <c r="K15" s="580"/>
    </row>
    <row r="16" spans="1:11">
      <c r="A16" s="769">
        <v>4</v>
      </c>
      <c r="B16" s="770"/>
      <c r="C16" s="771"/>
      <c r="D16" s="772" t="s">
        <v>144</v>
      </c>
      <c r="E16" s="773"/>
      <c r="F16" s="774"/>
      <c r="G16" s="775">
        <v>0.85</v>
      </c>
      <c r="H16" s="776"/>
      <c r="I16" s="575">
        <v>0.85</v>
      </c>
      <c r="J16" s="576">
        <v>0.85</v>
      </c>
      <c r="K16" s="577">
        <v>1.1100000000000001</v>
      </c>
    </row>
    <row r="17" spans="1:15" ht="15" customHeight="1">
      <c r="A17" s="778" t="s">
        <v>145</v>
      </c>
      <c r="B17" s="779"/>
      <c r="C17" s="779"/>
      <c r="D17" s="779"/>
      <c r="E17" s="779"/>
      <c r="F17" s="780"/>
      <c r="G17" s="781">
        <f>1+((G16)/100)</f>
        <v>1.0085</v>
      </c>
      <c r="H17" s="782"/>
      <c r="I17" s="578"/>
      <c r="J17" s="579"/>
      <c r="K17" s="580"/>
    </row>
    <row r="18" spans="1:15">
      <c r="A18" s="769">
        <v>5</v>
      </c>
      <c r="B18" s="770"/>
      <c r="C18" s="771"/>
      <c r="D18" s="772" t="s">
        <v>146</v>
      </c>
      <c r="E18" s="773"/>
      <c r="F18" s="774"/>
      <c r="G18" s="775">
        <v>5.1100000000000003</v>
      </c>
      <c r="H18" s="776"/>
      <c r="I18" s="575">
        <v>3.5</v>
      </c>
      <c r="J18" s="576">
        <v>5.1100000000000003</v>
      </c>
      <c r="K18" s="577">
        <v>6.22</v>
      </c>
    </row>
    <row r="19" spans="1:15">
      <c r="A19" s="778" t="s">
        <v>147</v>
      </c>
      <c r="B19" s="779"/>
      <c r="C19" s="779"/>
      <c r="D19" s="779"/>
      <c r="E19" s="779"/>
      <c r="F19" s="780"/>
      <c r="G19" s="781">
        <f>1+(G18/100)</f>
        <v>1.0510999999999999</v>
      </c>
      <c r="H19" s="782"/>
      <c r="I19" s="578"/>
      <c r="J19" s="579"/>
      <c r="K19" s="580"/>
    </row>
    <row r="20" spans="1:15" ht="12.75" customHeight="1">
      <c r="A20" s="764" t="s">
        <v>148</v>
      </c>
      <c r="B20" s="765"/>
      <c r="C20" s="765"/>
      <c r="D20" s="765"/>
      <c r="E20" s="765"/>
      <c r="F20" s="766"/>
      <c r="G20" s="783"/>
      <c r="H20" s="784"/>
      <c r="I20" s="578"/>
      <c r="J20" s="579"/>
      <c r="K20" s="580"/>
    </row>
    <row r="21" spans="1:15">
      <c r="A21" s="769">
        <v>6</v>
      </c>
      <c r="B21" s="770"/>
      <c r="C21" s="771"/>
      <c r="D21" s="772" t="s">
        <v>101</v>
      </c>
      <c r="E21" s="773"/>
      <c r="F21" s="774"/>
      <c r="G21" s="785">
        <v>3</v>
      </c>
      <c r="H21" s="786"/>
      <c r="I21" s="575">
        <v>3</v>
      </c>
      <c r="J21" s="576">
        <v>3</v>
      </c>
      <c r="K21" s="577">
        <v>3</v>
      </c>
    </row>
    <row r="22" spans="1:15" ht="16.5" customHeight="1">
      <c r="A22" s="769">
        <v>7</v>
      </c>
      <c r="B22" s="770"/>
      <c r="C22" s="771"/>
      <c r="D22" s="772" t="s">
        <v>149</v>
      </c>
      <c r="E22" s="773"/>
      <c r="F22" s="774"/>
      <c r="G22" s="785">
        <v>0.65</v>
      </c>
      <c r="H22" s="786"/>
      <c r="I22" s="575">
        <v>0.65</v>
      </c>
      <c r="J22" s="576">
        <v>0.65</v>
      </c>
      <c r="K22" s="577">
        <v>0.65</v>
      </c>
    </row>
    <row r="23" spans="1:15" ht="12.75" customHeight="1">
      <c r="A23" s="769">
        <v>8</v>
      </c>
      <c r="B23" s="770"/>
      <c r="C23" s="771"/>
      <c r="D23" s="772" t="s">
        <v>150</v>
      </c>
      <c r="E23" s="773"/>
      <c r="F23" s="774"/>
      <c r="G23" s="783"/>
      <c r="H23" s="784"/>
      <c r="I23" s="832" t="s">
        <v>151</v>
      </c>
      <c r="J23" s="833"/>
      <c r="K23" s="834"/>
    </row>
    <row r="24" spans="1:15" ht="12.75" customHeight="1">
      <c r="A24" s="769">
        <v>9</v>
      </c>
      <c r="B24" s="770"/>
      <c r="C24" s="771"/>
      <c r="D24" s="772" t="s">
        <v>152</v>
      </c>
      <c r="E24" s="773"/>
      <c r="F24" s="774"/>
      <c r="G24" s="783"/>
      <c r="H24" s="784"/>
      <c r="I24" s="832" t="s">
        <v>151</v>
      </c>
      <c r="J24" s="833"/>
      <c r="K24" s="834"/>
    </row>
    <row r="25" spans="1:15" ht="12.75" customHeight="1">
      <c r="A25" s="764" t="s">
        <v>153</v>
      </c>
      <c r="B25" s="765"/>
      <c r="C25" s="765"/>
      <c r="D25" s="765"/>
      <c r="E25" s="765"/>
      <c r="F25" s="766"/>
      <c r="G25" s="783"/>
      <c r="H25" s="784"/>
      <c r="I25" s="575"/>
      <c r="J25" s="576"/>
      <c r="K25" s="577"/>
    </row>
    <row r="26" spans="1:15" ht="12.75" customHeight="1">
      <c r="A26" s="769">
        <v>10</v>
      </c>
      <c r="B26" s="770"/>
      <c r="C26" s="771"/>
      <c r="D26" s="772" t="s">
        <v>154</v>
      </c>
      <c r="E26" s="773"/>
      <c r="F26" s="774"/>
      <c r="G26" s="775">
        <v>0</v>
      </c>
      <c r="H26" s="776"/>
      <c r="I26" s="790" t="s">
        <v>155</v>
      </c>
      <c r="J26" s="791"/>
      <c r="K26" s="792"/>
    </row>
    <row r="27" spans="1:15" ht="12.75" customHeight="1">
      <c r="A27" s="778" t="s">
        <v>156</v>
      </c>
      <c r="B27" s="779"/>
      <c r="C27" s="779"/>
      <c r="D27" s="779"/>
      <c r="E27" s="779"/>
      <c r="F27" s="780"/>
      <c r="G27" s="781">
        <f>(G21+G22+G26)/100</f>
        <v>3.6499999999999998E-2</v>
      </c>
      <c r="H27" s="782"/>
      <c r="I27" s="575"/>
      <c r="J27" s="576"/>
      <c r="K27" s="577"/>
    </row>
    <row r="28" spans="1:15" ht="13.5" thickBot="1">
      <c r="A28" s="770"/>
      <c r="B28" s="770"/>
      <c r="C28" s="771"/>
      <c r="D28" s="772"/>
      <c r="E28" s="773"/>
      <c r="F28" s="774"/>
      <c r="G28" s="793"/>
      <c r="H28" s="794"/>
      <c r="I28" s="581"/>
      <c r="J28" s="581"/>
      <c r="K28" s="582"/>
    </row>
    <row r="29" spans="1:15" ht="13.5" customHeight="1" thickBot="1">
      <c r="A29" s="795" t="s">
        <v>157</v>
      </c>
      <c r="B29" s="796"/>
      <c r="C29" s="796"/>
      <c r="D29" s="796"/>
      <c r="E29" s="796"/>
      <c r="F29" s="797"/>
      <c r="G29" s="798">
        <f>TRUNC((((G15*G17*G19)/(1-G27))-1)*100,2)</f>
        <v>12.61</v>
      </c>
      <c r="H29" s="799"/>
      <c r="I29" s="583">
        <v>11.1</v>
      </c>
      <c r="J29" s="584">
        <v>14.02</v>
      </c>
      <c r="K29" s="584">
        <v>16.8</v>
      </c>
      <c r="M29" s="551">
        <v>22.95</v>
      </c>
      <c r="N29" s="552"/>
      <c r="O29" s="553">
        <v>27.71</v>
      </c>
    </row>
    <row r="30" spans="1:15" ht="12.75" customHeight="1">
      <c r="A30" s="801" t="str">
        <f>IF(AND(G29&gt;=I29,G29&lt;=K29)," ","ATENÇÃO: Verificar limites dos itens componentes do BDI")</f>
        <v xml:space="preserve"> </v>
      </c>
      <c r="B30" s="802"/>
      <c r="C30" s="802"/>
      <c r="D30" s="802"/>
      <c r="E30" s="802"/>
      <c r="F30" s="802"/>
      <c r="G30" s="554"/>
      <c r="H30" s="554"/>
      <c r="I30" s="554"/>
      <c r="J30" s="554"/>
      <c r="K30" s="555"/>
    </row>
    <row r="31" spans="1:15" ht="12.75" hidden="1" customHeight="1">
      <c r="A31" s="556"/>
      <c r="B31" s="557"/>
      <c r="C31" s="557"/>
      <c r="D31" s="557"/>
      <c r="E31" s="557"/>
      <c r="F31" s="557"/>
      <c r="G31" s="558"/>
      <c r="H31" s="558"/>
      <c r="I31" s="551">
        <v>22.95</v>
      </c>
      <c r="J31" s="552"/>
      <c r="K31" s="553">
        <v>27.71</v>
      </c>
    </row>
    <row r="32" spans="1:15" ht="14.25" customHeight="1">
      <c r="A32" s="559"/>
      <c r="B32" s="559"/>
      <c r="C32" s="559"/>
      <c r="D32" s="560"/>
      <c r="E32" s="560"/>
      <c r="F32" s="560"/>
      <c r="G32" s="558"/>
      <c r="H32" s="558"/>
      <c r="I32" s="558"/>
      <c r="J32" s="558"/>
      <c r="K32" s="561"/>
    </row>
    <row r="33" spans="1:11" ht="12.75" customHeight="1">
      <c r="A33" s="803" t="s">
        <v>158</v>
      </c>
      <c r="B33" s="804"/>
      <c r="C33" s="804"/>
      <c r="D33" s="804"/>
      <c r="E33" s="804"/>
      <c r="F33" s="804"/>
      <c r="G33" s="520"/>
      <c r="H33" s="520" t="s">
        <v>159</v>
      </c>
      <c r="I33" s="516"/>
      <c r="J33" s="516"/>
      <c r="K33" s="521"/>
    </row>
    <row r="34" spans="1:11">
      <c r="A34" s="805" t="s">
        <v>160</v>
      </c>
      <c r="B34" s="806"/>
      <c r="C34" s="806"/>
      <c r="D34" s="806"/>
      <c r="E34" s="806"/>
      <c r="F34" s="806"/>
      <c r="G34" s="520"/>
      <c r="H34" s="520"/>
      <c r="I34" s="562"/>
      <c r="J34" s="562"/>
      <c r="K34" s="563"/>
    </row>
    <row r="35" spans="1:11">
      <c r="A35" s="805" t="s">
        <v>161</v>
      </c>
      <c r="B35" s="806"/>
      <c r="C35" s="806"/>
      <c r="D35" s="806"/>
      <c r="E35" s="806"/>
      <c r="F35" s="806"/>
      <c r="G35" s="516"/>
      <c r="H35" s="516"/>
      <c r="I35" s="516"/>
      <c r="J35" s="516"/>
      <c r="K35" s="517"/>
    </row>
    <row r="36" spans="1:11" ht="118.5" customHeight="1">
      <c r="A36" s="807" t="s">
        <v>162</v>
      </c>
      <c r="B36" s="808"/>
      <c r="C36" s="808"/>
      <c r="D36" s="808"/>
      <c r="E36" s="808"/>
      <c r="F36" s="808"/>
      <c r="G36" s="809" t="s">
        <v>163</v>
      </c>
      <c r="H36" s="810"/>
      <c r="I36" s="810"/>
      <c r="J36" s="810"/>
      <c r="K36" s="811"/>
    </row>
    <row r="37" spans="1:11" ht="12.75" customHeight="1">
      <c r="A37" s="564"/>
      <c r="B37" s="565"/>
      <c r="C37" s="565"/>
      <c r="D37" s="569"/>
      <c r="E37" s="569"/>
      <c r="F37" s="569"/>
      <c r="G37" s="566"/>
      <c r="H37" s="567"/>
      <c r="I37" s="567"/>
      <c r="J37" s="567"/>
      <c r="K37" s="568"/>
    </row>
    <row r="38" spans="1:11" ht="12.75" customHeight="1">
      <c r="A38" s="823" t="s">
        <v>164</v>
      </c>
      <c r="B38" s="824"/>
      <c r="C38" s="824"/>
      <c r="D38" s="824"/>
      <c r="E38" s="824"/>
      <c r="F38" s="824"/>
      <c r="G38" s="566"/>
      <c r="H38" s="570"/>
      <c r="I38" s="570"/>
      <c r="J38" s="570"/>
      <c r="K38" s="568"/>
    </row>
    <row r="39" spans="1:11" ht="12.75" customHeight="1">
      <c r="A39" s="777" t="s">
        <v>165</v>
      </c>
      <c r="B39" s="770"/>
      <c r="C39" s="770"/>
      <c r="D39" s="770"/>
      <c r="E39" s="770"/>
      <c r="F39" s="771"/>
      <c r="G39" s="825">
        <v>2</v>
      </c>
      <c r="H39" s="826"/>
      <c r="I39" s="571"/>
      <c r="J39" s="571"/>
      <c r="K39" s="572"/>
    </row>
    <row r="40" spans="1:11" ht="12.75" customHeight="1">
      <c r="A40" s="518"/>
      <c r="B40" s="519"/>
      <c r="C40" s="519"/>
      <c r="D40" s="519"/>
      <c r="E40" s="519"/>
      <c r="F40" s="519"/>
      <c r="G40" s="573"/>
      <c r="H40" s="573"/>
      <c r="I40" s="571"/>
      <c r="J40" s="571"/>
      <c r="K40" s="572"/>
    </row>
    <row r="41" spans="1:11" ht="12.75" customHeight="1">
      <c r="A41" s="518"/>
      <c r="B41" s="519"/>
      <c r="C41" s="519"/>
      <c r="D41" s="519"/>
      <c r="E41" s="519"/>
      <c r="F41" s="519"/>
      <c r="G41" s="573"/>
      <c r="H41" s="573"/>
      <c r="I41" s="571"/>
      <c r="J41" s="571"/>
      <c r="K41" s="572"/>
    </row>
    <row r="42" spans="1:11" ht="12.75" customHeight="1">
      <c r="A42" s="518"/>
      <c r="B42" s="519"/>
      <c r="C42" s="519"/>
      <c r="D42" s="519"/>
      <c r="E42" s="519"/>
      <c r="F42" s="519"/>
      <c r="G42" s="573"/>
      <c r="H42" s="573"/>
      <c r="I42" s="571"/>
      <c r="J42" s="571"/>
      <c r="K42" s="572"/>
    </row>
    <row r="43" spans="1:11" ht="12.75" customHeight="1" thickBot="1">
      <c r="A43" s="518"/>
      <c r="B43" s="519"/>
      <c r="C43" s="519"/>
      <c r="D43" s="519"/>
      <c r="E43" s="519"/>
      <c r="F43" s="519"/>
      <c r="G43" s="573"/>
      <c r="H43" s="573"/>
      <c r="I43" s="571"/>
      <c r="J43" s="571"/>
      <c r="K43" s="572"/>
    </row>
    <row r="44" spans="1:11" ht="15" customHeight="1" thickBot="1">
      <c r="A44" s="518"/>
      <c r="B44" s="574"/>
      <c r="C44" s="574"/>
      <c r="D44" s="827" t="s">
        <v>166</v>
      </c>
      <c r="E44" s="828"/>
      <c r="F44" s="828"/>
      <c r="G44" s="828"/>
      <c r="H44" s="828"/>
      <c r="I44" s="829"/>
      <c r="J44" s="830">
        <f>IF(AND(G29&gt;=I29,G29&lt;=K29),(((G15*G17*G19)/(1-(G27+G39/100)))-1)," ")</f>
        <v>0.15002772724960245</v>
      </c>
      <c r="K44" s="831">
        <f>(((K26*K28*K29)/(1-K37))-1)*100</f>
        <v>-100</v>
      </c>
    </row>
    <row r="45" spans="1:11" ht="12.75" customHeight="1">
      <c r="A45" s="564"/>
      <c r="B45" s="565"/>
      <c r="C45" s="565"/>
      <c r="D45" s="569"/>
      <c r="E45" s="569"/>
      <c r="F45" s="569"/>
      <c r="G45" s="566"/>
      <c r="H45" s="567"/>
      <c r="I45" s="567"/>
      <c r="J45" s="567"/>
      <c r="K45" s="568"/>
    </row>
    <row r="46" spans="1:11" ht="12.75" customHeight="1">
      <c r="A46" s="564"/>
      <c r="B46" s="565"/>
      <c r="C46" s="565"/>
      <c r="D46" s="569"/>
      <c r="E46" s="569"/>
      <c r="F46" s="569"/>
      <c r="G46" s="566"/>
      <c r="H46" s="567"/>
      <c r="I46" s="567"/>
      <c r="J46" s="567"/>
      <c r="K46" s="568"/>
    </row>
    <row r="47" spans="1:11" ht="12.75" customHeight="1">
      <c r="A47" s="564"/>
      <c r="B47" s="565"/>
      <c r="C47" s="565"/>
      <c r="D47" s="569"/>
      <c r="E47" s="569"/>
      <c r="F47" s="569"/>
      <c r="G47" s="566"/>
      <c r="H47" s="567"/>
      <c r="I47" s="567"/>
      <c r="J47" s="567"/>
      <c r="K47" s="568"/>
    </row>
    <row r="48" spans="1:11" ht="12.75" customHeight="1">
      <c r="A48" s="564"/>
      <c r="B48" s="565"/>
      <c r="C48" s="565"/>
      <c r="D48" s="569"/>
      <c r="E48" s="569"/>
      <c r="F48" s="569"/>
      <c r="G48" s="566"/>
      <c r="H48" s="567"/>
      <c r="I48" s="567"/>
      <c r="J48" s="567"/>
      <c r="K48" s="568"/>
    </row>
    <row r="49" spans="1:11" ht="12.75" customHeight="1">
      <c r="A49" s="564"/>
      <c r="B49" s="565"/>
      <c r="C49" s="565"/>
      <c r="D49" s="569"/>
      <c r="E49" s="569"/>
      <c r="F49" s="569"/>
      <c r="G49" s="566"/>
      <c r="H49" s="567"/>
      <c r="I49" s="567"/>
      <c r="J49" s="567"/>
      <c r="K49" s="568"/>
    </row>
    <row r="50" spans="1:11">
      <c r="A50" s="513"/>
      <c r="B50" s="516"/>
      <c r="C50" s="516"/>
      <c r="D50" s="516"/>
      <c r="E50" s="516"/>
      <c r="F50" s="516"/>
      <c r="G50" s="740" t="str">
        <f>'Const. Edifícios'!G48:K48</f>
        <v>POUSO ALEGRE 22 DE JULHO DE 2015</v>
      </c>
      <c r="H50" s="740"/>
      <c r="I50" s="740"/>
      <c r="J50" s="740"/>
      <c r="K50" s="800"/>
    </row>
    <row r="51" spans="1:11" ht="12.75" customHeight="1">
      <c r="A51" s="513"/>
      <c r="B51" s="516"/>
      <c r="C51" s="516"/>
      <c r="D51" s="516"/>
      <c r="E51" s="516"/>
      <c r="F51" s="516"/>
      <c r="G51" s="516" t="s">
        <v>79</v>
      </c>
      <c r="H51" s="516"/>
      <c r="I51" s="516"/>
      <c r="J51" s="516"/>
      <c r="K51" s="517"/>
    </row>
    <row r="52" spans="1:11" ht="12.75" customHeight="1">
      <c r="A52" s="513"/>
      <c r="B52" s="516"/>
      <c r="C52" s="516"/>
      <c r="D52" s="516"/>
      <c r="E52" s="516"/>
      <c r="F52" s="516"/>
      <c r="G52" s="516"/>
      <c r="H52" s="516"/>
      <c r="I52" s="516"/>
      <c r="J52" s="516"/>
      <c r="K52" s="517"/>
    </row>
    <row r="53" spans="1:11" ht="12.75" customHeight="1">
      <c r="A53" s="513"/>
      <c r="B53" s="516"/>
      <c r="C53" s="516"/>
      <c r="D53" s="516"/>
      <c r="E53" s="516"/>
      <c r="F53" s="516"/>
      <c r="G53" s="516"/>
      <c r="H53" s="516"/>
      <c r="I53" s="516"/>
      <c r="J53" s="516"/>
      <c r="K53" s="517"/>
    </row>
    <row r="54" spans="1:11" ht="12.75" customHeight="1">
      <c r="A54" s="513"/>
      <c r="B54" s="516"/>
      <c r="C54" s="516"/>
      <c r="D54" s="516"/>
      <c r="E54" s="516"/>
      <c r="F54" s="516"/>
      <c r="G54" s="516"/>
      <c r="H54" s="516"/>
      <c r="I54" s="516"/>
      <c r="J54" s="516"/>
      <c r="K54" s="517"/>
    </row>
    <row r="55" spans="1:11">
      <c r="A55" s="513"/>
      <c r="B55" s="516"/>
      <c r="C55" s="741" t="str">
        <f>'Const. Edifícios'!C53:F53</f>
        <v>ANA CAROLINA F R GRANATO</v>
      </c>
      <c r="D55" s="741"/>
      <c r="E55" s="741"/>
      <c r="F55" s="741"/>
      <c r="G55" s="516"/>
      <c r="H55" s="516"/>
      <c r="I55" s="516"/>
      <c r="J55" s="516"/>
      <c r="K55" s="517"/>
    </row>
    <row r="56" spans="1:11">
      <c r="A56" s="513"/>
      <c r="B56" s="516"/>
      <c r="C56" s="812" t="s">
        <v>167</v>
      </c>
      <c r="D56" s="812"/>
      <c r="E56" s="812"/>
      <c r="F56" s="812"/>
      <c r="G56" s="516"/>
      <c r="H56" s="516"/>
      <c r="I56" s="516"/>
      <c r="J56" s="516"/>
      <c r="K56" s="517"/>
    </row>
    <row r="57" spans="1:11">
      <c r="A57" s="513"/>
      <c r="B57" s="516"/>
      <c r="C57" s="813" t="s">
        <v>168</v>
      </c>
      <c r="D57" s="813"/>
      <c r="E57" s="813"/>
      <c r="F57" s="586" t="str">
        <f>'Const. Edifícios'!F55</f>
        <v>CAU - A51874-3</v>
      </c>
      <c r="G57" s="516"/>
      <c r="H57" s="516"/>
      <c r="I57" s="516"/>
      <c r="J57" s="516"/>
      <c r="K57" s="517"/>
    </row>
    <row r="58" spans="1:11">
      <c r="A58" s="513"/>
      <c r="B58" s="516"/>
      <c r="C58" s="516"/>
      <c r="D58" s="516"/>
      <c r="E58" s="516"/>
      <c r="F58" s="516"/>
      <c r="G58" s="516"/>
      <c r="H58" s="516"/>
      <c r="I58" s="516"/>
      <c r="J58" s="516"/>
      <c r="K58" s="517"/>
    </row>
    <row r="59" spans="1:11">
      <c r="A59" s="513"/>
      <c r="B59" s="516"/>
      <c r="C59" s="516"/>
      <c r="D59" s="516"/>
      <c r="E59" s="516"/>
      <c r="F59" s="516"/>
      <c r="G59" s="516"/>
      <c r="H59" s="516"/>
      <c r="I59" s="516"/>
      <c r="J59" s="516"/>
      <c r="K59" s="517"/>
    </row>
    <row r="60" spans="1:11">
      <c r="A60" s="513"/>
      <c r="B60" s="516"/>
      <c r="C60" s="516"/>
      <c r="D60" s="516"/>
      <c r="E60" s="516"/>
      <c r="F60" s="516"/>
      <c r="G60" s="516"/>
      <c r="H60" s="516"/>
      <c r="I60" s="516"/>
      <c r="J60" s="516"/>
      <c r="K60" s="517"/>
    </row>
    <row r="61" spans="1:11">
      <c r="A61" s="513"/>
      <c r="B61" s="516"/>
      <c r="C61" s="516"/>
      <c r="D61" s="516"/>
      <c r="E61" s="516"/>
      <c r="F61" s="516"/>
      <c r="G61" s="516"/>
      <c r="H61" s="516"/>
      <c r="I61" s="516"/>
      <c r="J61" s="516"/>
      <c r="K61" s="517"/>
    </row>
    <row r="62" spans="1:11">
      <c r="A62" s="513"/>
      <c r="B62" s="516"/>
      <c r="C62" s="516"/>
      <c r="D62" s="516"/>
      <c r="E62" s="516"/>
      <c r="F62" s="516"/>
      <c r="G62" s="516"/>
      <c r="H62" s="516"/>
      <c r="I62" s="516"/>
      <c r="J62" s="516"/>
      <c r="K62" s="517"/>
    </row>
    <row r="63" spans="1:11">
      <c r="A63" s="814" t="s">
        <v>169</v>
      </c>
      <c r="B63" s="815"/>
      <c r="C63" s="815"/>
      <c r="D63" s="815"/>
      <c r="E63" s="815"/>
      <c r="F63" s="815"/>
      <c r="G63" s="815"/>
      <c r="H63" s="815"/>
      <c r="I63" s="815"/>
      <c r="J63" s="815"/>
      <c r="K63" s="816"/>
    </row>
    <row r="64" spans="1:11">
      <c r="A64" s="817"/>
      <c r="B64" s="818"/>
      <c r="C64" s="818"/>
      <c r="D64" s="818"/>
      <c r="E64" s="818"/>
      <c r="F64" s="818"/>
      <c r="G64" s="818"/>
      <c r="H64" s="818"/>
      <c r="I64" s="818"/>
      <c r="J64" s="818"/>
      <c r="K64" s="819"/>
    </row>
    <row r="65" spans="1:11">
      <c r="A65" s="820"/>
      <c r="B65" s="821"/>
      <c r="C65" s="821"/>
      <c r="D65" s="821"/>
      <c r="E65" s="821"/>
      <c r="F65" s="821"/>
      <c r="G65" s="821"/>
      <c r="H65" s="821"/>
      <c r="I65" s="821"/>
      <c r="J65" s="821"/>
      <c r="K65" s="822"/>
    </row>
    <row r="66" spans="1:11">
      <c r="A66" s="814" t="s">
        <v>172</v>
      </c>
      <c r="B66" s="815"/>
      <c r="C66" s="815"/>
      <c r="D66" s="815"/>
      <c r="E66" s="815"/>
      <c r="F66" s="815"/>
      <c r="G66" s="815"/>
      <c r="H66" s="815"/>
      <c r="I66" s="815"/>
      <c r="J66" s="815"/>
      <c r="K66" s="816"/>
    </row>
    <row r="67" spans="1:11">
      <c r="A67" s="817"/>
      <c r="B67" s="818"/>
      <c r="C67" s="818"/>
      <c r="D67" s="818"/>
      <c r="E67" s="818"/>
      <c r="F67" s="818"/>
      <c r="G67" s="818"/>
      <c r="H67" s="818"/>
      <c r="I67" s="818"/>
      <c r="J67" s="818"/>
      <c r="K67" s="819"/>
    </row>
    <row r="68" spans="1:11">
      <c r="A68" s="817"/>
      <c r="B68" s="818"/>
      <c r="C68" s="818"/>
      <c r="D68" s="818"/>
      <c r="E68" s="818"/>
      <c r="F68" s="818"/>
      <c r="G68" s="818"/>
      <c r="H68" s="818"/>
      <c r="I68" s="818"/>
      <c r="J68" s="818"/>
      <c r="K68" s="819"/>
    </row>
    <row r="69" spans="1:11">
      <c r="A69" s="817"/>
      <c r="B69" s="818"/>
      <c r="C69" s="818"/>
      <c r="D69" s="818"/>
      <c r="E69" s="818"/>
      <c r="F69" s="818"/>
      <c r="G69" s="818"/>
      <c r="H69" s="818"/>
      <c r="I69" s="818"/>
      <c r="J69" s="818"/>
      <c r="K69" s="819"/>
    </row>
    <row r="70" spans="1:11">
      <c r="A70" s="817"/>
      <c r="B70" s="818"/>
      <c r="C70" s="818"/>
      <c r="D70" s="818"/>
      <c r="E70" s="818"/>
      <c r="F70" s="818"/>
      <c r="G70" s="818"/>
      <c r="H70" s="818"/>
      <c r="I70" s="818"/>
      <c r="J70" s="818"/>
      <c r="K70" s="819"/>
    </row>
    <row r="71" spans="1:11">
      <c r="A71" s="817"/>
      <c r="B71" s="818"/>
      <c r="C71" s="818"/>
      <c r="D71" s="818"/>
      <c r="E71" s="818"/>
      <c r="F71" s="818"/>
      <c r="G71" s="818"/>
      <c r="H71" s="818"/>
      <c r="I71" s="818"/>
      <c r="J71" s="818"/>
      <c r="K71" s="819"/>
    </row>
    <row r="72" spans="1:11">
      <c r="A72" s="820"/>
      <c r="B72" s="821"/>
      <c r="C72" s="821"/>
      <c r="D72" s="821"/>
      <c r="E72" s="821"/>
      <c r="F72" s="821"/>
      <c r="G72" s="821"/>
      <c r="H72" s="821"/>
      <c r="I72" s="821"/>
      <c r="J72" s="821"/>
      <c r="K72" s="822"/>
    </row>
  </sheetData>
  <sheetProtection password="E9AE" sheet="1" objects="1" scenarios="1" selectLockedCells="1"/>
  <mergeCells count="82">
    <mergeCell ref="C55:F55"/>
    <mergeCell ref="C56:F56"/>
    <mergeCell ref="C57:E57"/>
    <mergeCell ref="A63:K65"/>
    <mergeCell ref="A66:K72"/>
    <mergeCell ref="A38:F38"/>
    <mergeCell ref="A39:F39"/>
    <mergeCell ref="G39:H39"/>
    <mergeCell ref="D44:I44"/>
    <mergeCell ref="J44:K44"/>
    <mergeCell ref="G50:K50"/>
    <mergeCell ref="A30:F30"/>
    <mergeCell ref="A33:F33"/>
    <mergeCell ref="A34:F34"/>
    <mergeCell ref="A35:F35"/>
    <mergeCell ref="A36:F36"/>
    <mergeCell ref="G36:K36"/>
    <mergeCell ref="A27:F27"/>
    <mergeCell ref="G27:H27"/>
    <mergeCell ref="A28:C28"/>
    <mergeCell ref="D28:F28"/>
    <mergeCell ref="G28:H28"/>
    <mergeCell ref="A29:F29"/>
    <mergeCell ref="G29:H29"/>
    <mergeCell ref="A25:F25"/>
    <mergeCell ref="G25:H25"/>
    <mergeCell ref="A26:C26"/>
    <mergeCell ref="D26:F26"/>
    <mergeCell ref="G26:H26"/>
    <mergeCell ref="I26:K26"/>
    <mergeCell ref="A23:C23"/>
    <mergeCell ref="D23:F23"/>
    <mergeCell ref="G23:H23"/>
    <mergeCell ref="I23:K23"/>
    <mergeCell ref="A24:C24"/>
    <mergeCell ref="D24:F24"/>
    <mergeCell ref="G24:H24"/>
    <mergeCell ref="I24:K24"/>
    <mergeCell ref="A20:F20"/>
    <mergeCell ref="G20:H20"/>
    <mergeCell ref="A21:C21"/>
    <mergeCell ref="D21:F21"/>
    <mergeCell ref="G21:H21"/>
    <mergeCell ref="A22:C22"/>
    <mergeCell ref="D22:F22"/>
    <mergeCell ref="G22:H22"/>
    <mergeCell ref="A17:F17"/>
    <mergeCell ref="G17:H17"/>
    <mergeCell ref="A18:C18"/>
    <mergeCell ref="D18:F18"/>
    <mergeCell ref="G18:H18"/>
    <mergeCell ref="A19:F19"/>
    <mergeCell ref="G19:H19"/>
    <mergeCell ref="A14:C14"/>
    <mergeCell ref="D14:F14"/>
    <mergeCell ref="G14:H14"/>
    <mergeCell ref="A15:F15"/>
    <mergeCell ref="G15:H15"/>
    <mergeCell ref="A16:C16"/>
    <mergeCell ref="D16:F16"/>
    <mergeCell ref="G16:H16"/>
    <mergeCell ref="A12:C12"/>
    <mergeCell ref="D12:F12"/>
    <mergeCell ref="G12:H12"/>
    <mergeCell ref="A13:C13"/>
    <mergeCell ref="D13:F13"/>
    <mergeCell ref="G13:H13"/>
    <mergeCell ref="A9:C9"/>
    <mergeCell ref="D9:F9"/>
    <mergeCell ref="G9:H9"/>
    <mergeCell ref="A10:F10"/>
    <mergeCell ref="G10:H10"/>
    <mergeCell ref="A11:C11"/>
    <mergeCell ref="D11:F11"/>
    <mergeCell ref="G11:H11"/>
    <mergeCell ref="E2:F2"/>
    <mergeCell ref="C3:F3"/>
    <mergeCell ref="A6:H6"/>
    <mergeCell ref="I6:K7"/>
    <mergeCell ref="B7:H7"/>
    <mergeCell ref="B8:C8"/>
    <mergeCell ref="I8:K8"/>
  </mergeCells>
  <conditionalFormatting sqref="G29:H29">
    <cfRule type="cellIs" dxfId="0" priority="5" stopIfTrue="1" operator="notBetween">
      <formula>$I$29</formula>
      <formula>$K$29</formula>
    </cfRule>
  </conditionalFormatting>
  <pageMargins left="0.98425196850393704" right="0.59055118110236227" top="0.98425196850393704" bottom="0.59055118110236227"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dimension ref="A2:DK51"/>
  <sheetViews>
    <sheetView showGridLines="0" zoomScaleNormal="80" zoomScaleSheetLayoutView="100" workbookViewId="0">
      <selection activeCell="G15" sqref="G15"/>
    </sheetView>
  </sheetViews>
  <sheetFormatPr defaultRowHeight="12.75"/>
  <cols>
    <col min="1" max="1" width="0.85546875" style="27" customWidth="1"/>
    <col min="2" max="2" width="3.7109375" style="27" customWidth="1"/>
    <col min="3" max="3" width="20.7109375" style="27" customWidth="1"/>
    <col min="4" max="4" width="7.28515625" style="27" customWidth="1"/>
    <col min="5" max="5" width="11.7109375" style="27" customWidth="1"/>
    <col min="6" max="6" width="13.5703125" style="27" bestFit="1" customWidth="1"/>
    <col min="7" max="7" width="5.42578125" style="28" customWidth="1"/>
    <col min="8" max="8" width="3.7109375" style="28" hidden="1" customWidth="1"/>
    <col min="9" max="11" width="3.140625" style="28" hidden="1" customWidth="1"/>
    <col min="12" max="12" width="8" style="27" customWidth="1"/>
    <col min="13" max="15" width="10.7109375" style="27" customWidth="1"/>
    <col min="16" max="16" width="8" style="27" customWidth="1"/>
    <col min="17" max="19" width="10.7109375" style="27" customWidth="1"/>
    <col min="20" max="20" width="8" style="27" customWidth="1"/>
    <col min="21" max="22" width="10.5703125" style="27" customWidth="1"/>
    <col min="23" max="23" width="10.28515625" style="27" customWidth="1"/>
    <col min="24" max="24" width="8" style="27" customWidth="1"/>
    <col min="25" max="25" width="11.140625" style="27" bestFit="1" customWidth="1"/>
    <col min="26" max="26" width="9.7109375" style="27" customWidth="1"/>
    <col min="27" max="27" width="11.140625" style="27" bestFit="1" customWidth="1"/>
    <col min="28" max="28" width="8" style="27" customWidth="1"/>
    <col min="29" max="29" width="11.140625" style="27" bestFit="1" customWidth="1"/>
    <col min="30" max="31" width="10.7109375" style="27" customWidth="1"/>
    <col min="32" max="32" width="8" style="27" customWidth="1"/>
    <col min="33" max="33" width="11.42578125" style="27" bestFit="1" customWidth="1"/>
    <col min="34" max="34" width="10.7109375" style="27" customWidth="1"/>
    <col min="35" max="35" width="11.42578125" style="27" customWidth="1"/>
    <col min="36" max="36" width="8" style="27" customWidth="1"/>
    <col min="37" max="39" width="11.85546875" style="27" customWidth="1"/>
    <col min="40" max="40" width="8" style="27" customWidth="1"/>
    <col min="41" max="43" width="11.85546875" style="27" customWidth="1"/>
    <col min="44" max="44" width="8" style="27" customWidth="1"/>
    <col min="45" max="47" width="11.85546875" style="27" customWidth="1"/>
    <col min="48" max="48" width="8" style="27" customWidth="1"/>
    <col min="49" max="51" width="11.85546875" style="27" customWidth="1"/>
    <col min="52" max="52" width="8" style="27" customWidth="1"/>
    <col min="53" max="55" width="11.85546875" style="27" customWidth="1"/>
    <col min="56" max="56" width="8" style="27" customWidth="1"/>
    <col min="57" max="59" width="11.85546875" style="27" customWidth="1"/>
    <col min="60" max="60" width="8" style="27" customWidth="1"/>
    <col min="61" max="63" width="11.85546875" style="27" customWidth="1"/>
    <col min="64" max="64" width="8" style="27" customWidth="1"/>
    <col min="65" max="67" width="11.85546875" style="27" customWidth="1"/>
    <col min="68" max="68" width="8" style="27" customWidth="1"/>
    <col min="69" max="71" width="11.85546875" style="27" customWidth="1"/>
    <col min="72" max="72" width="8" style="27" customWidth="1"/>
    <col min="73" max="75" width="11.85546875" style="27" customWidth="1"/>
    <col min="76" max="76" width="8" style="27" customWidth="1"/>
    <col min="77" max="79" width="11.85546875" style="27" customWidth="1"/>
    <col min="80" max="80" width="8" style="27" customWidth="1"/>
    <col min="81" max="83" width="11.85546875" style="27" customWidth="1"/>
    <col min="84" max="84" width="8" style="27" customWidth="1"/>
    <col min="85" max="87" width="11.85546875" style="27" customWidth="1"/>
    <col min="88" max="88" width="8" style="27" customWidth="1"/>
    <col min="89" max="91" width="11.85546875" style="27" customWidth="1"/>
    <col min="92" max="92" width="8" style="27" customWidth="1"/>
    <col min="93" max="95" width="11.85546875" style="27" customWidth="1"/>
    <col min="96" max="96" width="8" style="27" customWidth="1"/>
    <col min="97" max="99" width="11.85546875" style="27" customWidth="1"/>
    <col min="100" max="100" width="9" style="27" customWidth="1"/>
    <col min="101" max="103" width="11.85546875" style="27" customWidth="1"/>
    <col min="104" max="104" width="8.140625" style="27" customWidth="1"/>
    <col min="105" max="107" width="11.85546875" style="27" customWidth="1"/>
    <col min="108" max="16384" width="9.140625" style="27"/>
  </cols>
  <sheetData>
    <row r="2" spans="1:115" ht="15">
      <c r="D2" s="242"/>
    </row>
    <row r="3" spans="1:115" ht="12.75" customHeight="1">
      <c r="A3" s="238" t="s">
        <v>44</v>
      </c>
      <c r="B3" s="73"/>
      <c r="C3" s="73"/>
      <c r="E3" s="73"/>
      <c r="F3" s="73"/>
      <c r="G3" s="73"/>
      <c r="H3" s="73"/>
      <c r="I3" s="73"/>
      <c r="J3" s="73"/>
      <c r="K3" s="73"/>
      <c r="L3" s="73"/>
      <c r="M3" s="73"/>
      <c r="N3" s="73"/>
      <c r="O3" s="73"/>
      <c r="P3" s="73"/>
      <c r="Q3" s="73"/>
      <c r="R3" s="73"/>
      <c r="S3" s="73"/>
      <c r="T3" s="73"/>
      <c r="U3" s="73"/>
      <c r="V3" s="73"/>
      <c r="W3" s="73"/>
      <c r="X3" s="73"/>
      <c r="Y3" s="73"/>
      <c r="Z3" s="73"/>
      <c r="AA3" s="73"/>
    </row>
    <row r="4" spans="1:115">
      <c r="B4" s="279" t="s">
        <v>75</v>
      </c>
      <c r="AJ4"/>
      <c r="AK4"/>
      <c r="AL4"/>
      <c r="AM4"/>
      <c r="AN4"/>
      <c r="AO4"/>
      <c r="AP4"/>
      <c r="AQ4"/>
    </row>
    <row r="5" spans="1:115" ht="12.75" customHeight="1">
      <c r="B5" s="279" t="s">
        <v>76</v>
      </c>
      <c r="E5" s="30"/>
      <c r="F5" s="30"/>
      <c r="G5" s="31"/>
      <c r="H5" s="31"/>
      <c r="I5" s="31"/>
      <c r="J5" s="31"/>
      <c r="K5" s="31"/>
      <c r="M5" s="30"/>
      <c r="N5" s="30"/>
      <c r="O5" s="30"/>
      <c r="P5" s="30"/>
      <c r="Q5" s="30"/>
      <c r="R5" s="30"/>
      <c r="S5" s="30"/>
      <c r="T5" s="30"/>
      <c r="U5" s="30"/>
      <c r="V5" s="30"/>
      <c r="W5" s="30"/>
      <c r="X5" s="58"/>
      <c r="Y5" s="89"/>
      <c r="Z5" s="89"/>
      <c r="AA5" s="89"/>
      <c r="AB5" s="89"/>
      <c r="AC5" s="89" t="s">
        <v>22</v>
      </c>
      <c r="AD5" s="89"/>
      <c r="AE5" s="89"/>
      <c r="AF5" s="89"/>
      <c r="AG5" s="89"/>
      <c r="AH5" s="89"/>
      <c r="AI5" s="89"/>
      <c r="AJ5"/>
      <c r="AK5"/>
      <c r="AL5"/>
      <c r="AM5"/>
      <c r="AN5"/>
      <c r="AO5"/>
      <c r="AP5"/>
      <c r="AQ5"/>
    </row>
    <row r="6" spans="1:115">
      <c r="B6" s="16" t="str">
        <f>QCI!B5</f>
        <v>Empreendimento ( nome/apelido)</v>
      </c>
      <c r="C6" s="18"/>
      <c r="D6" s="33" t="str">
        <f>QCI!H5</f>
        <v>Proponente/Tomador</v>
      </c>
      <c r="E6" s="63"/>
      <c r="F6" s="34"/>
      <c r="G6" s="35"/>
      <c r="H6" s="35"/>
      <c r="I6" s="35"/>
      <c r="J6" s="35"/>
      <c r="K6" s="35"/>
      <c r="L6" s="27" t="str">
        <f>QCI!O5</f>
        <v>Município/UF</v>
      </c>
      <c r="M6" s="56"/>
      <c r="N6" s="15"/>
      <c r="O6" s="56"/>
      <c r="P6" s="16" t="str">
        <f>QCI!U5</f>
        <v>Empreendimento ( nome/apelido)</v>
      </c>
      <c r="Q6" s="56"/>
      <c r="R6" s="56"/>
      <c r="S6" s="56"/>
      <c r="T6" s="56"/>
      <c r="U6" s="56"/>
      <c r="V6"/>
      <c r="W6" s="41"/>
      <c r="X6" s="56"/>
      <c r="Y6" s="56"/>
      <c r="Z6" s="41"/>
      <c r="AA6" s="56"/>
      <c r="AB6" s="56"/>
      <c r="AC6" s="56"/>
      <c r="AD6" s="56"/>
      <c r="AE6" s="56"/>
      <c r="AF6" s="56"/>
      <c r="AG6" s="56"/>
      <c r="AH6" s="56"/>
      <c r="AI6" s="41"/>
      <c r="AJ6"/>
      <c r="AK6"/>
      <c r="AL6"/>
      <c r="AM6"/>
      <c r="AN6"/>
      <c r="AO6"/>
      <c r="AP6"/>
      <c r="AQ6"/>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row>
    <row r="7" spans="1:115" s="15" customFormat="1">
      <c r="B7" s="699" t="str">
        <f>QCI!B6</f>
        <v>Nº 0425.990-70</v>
      </c>
      <c r="C7" s="701"/>
      <c r="D7" s="699" t="str">
        <f>QCI!H6</f>
        <v>PREF. MUN. POUSO  ALEGRE</v>
      </c>
      <c r="E7" s="700"/>
      <c r="F7" s="700"/>
      <c r="G7" s="700"/>
      <c r="H7" s="87"/>
      <c r="I7" s="87"/>
      <c r="J7" s="87"/>
      <c r="K7" s="87"/>
      <c r="L7" s="699" t="str">
        <f>QCI!O6</f>
        <v>POUSO ALEGRE</v>
      </c>
      <c r="M7" s="700"/>
      <c r="N7" s="700"/>
      <c r="O7" s="701"/>
      <c r="P7" s="699" t="str">
        <f>QCI!U6</f>
        <v>CIE- MOD. 3</v>
      </c>
      <c r="Q7" s="700"/>
      <c r="R7" s="700"/>
      <c r="S7" s="701"/>
      <c r="T7"/>
      <c r="U7"/>
      <c r="V7"/>
      <c r="W7" s="44"/>
      <c r="X7" s="117"/>
      <c r="Y7" s="108"/>
      <c r="Z7" s="108"/>
      <c r="AA7" s="108"/>
      <c r="AB7" s="108"/>
      <c r="AC7" s="108"/>
      <c r="AD7" s="108"/>
      <c r="AE7" s="108"/>
      <c r="AF7" s="108"/>
      <c r="AG7" s="108"/>
      <c r="AH7" s="118"/>
      <c r="AI7" s="44"/>
      <c r="AJ7"/>
      <c r="AK7"/>
      <c r="AL7"/>
      <c r="AM7"/>
      <c r="AN7"/>
      <c r="AO7"/>
      <c r="AP7"/>
      <c r="AQ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row>
    <row r="8" spans="1:115" ht="3.75" customHeight="1">
      <c r="M8"/>
      <c r="N8"/>
      <c r="O8"/>
      <c r="P8"/>
      <c r="Q8"/>
      <c r="R8"/>
      <c r="S8"/>
      <c r="T8"/>
      <c r="U8"/>
    </row>
    <row r="9" spans="1:115">
      <c r="B9" s="55" t="str">
        <f>QCI!O8</f>
        <v>Programa/Modalidade/Ação</v>
      </c>
      <c r="D9" s="32"/>
      <c r="E9" s="32"/>
      <c r="F9" s="32"/>
      <c r="G9" s="37"/>
      <c r="H9" s="37"/>
      <c r="I9" s="37"/>
      <c r="J9" s="37"/>
      <c r="K9" s="37"/>
      <c r="L9" s="33" t="str">
        <f>CronogFF!BT10</f>
        <v>Aprovação  (data)</v>
      </c>
      <c r="M9" s="32"/>
      <c r="N9" s="105" t="str">
        <f>CronogFF!BX10</f>
        <v>Mês cronog</v>
      </c>
      <c r="O9" s="32"/>
      <c r="P9" s="33" t="str">
        <f>CronogFF!CB10</f>
        <v>Fim vigência (data)</v>
      </c>
      <c r="Q9" s="32"/>
      <c r="R9" s="105" t="s">
        <v>42</v>
      </c>
      <c r="S9" s="32"/>
      <c r="T9" s="32"/>
      <c r="U9" s="32"/>
      <c r="V9" s="32"/>
      <c r="W9" s="32"/>
      <c r="X9" s="32"/>
      <c r="Y9" s="32"/>
      <c r="Z9" s="32"/>
      <c r="AA9" s="32"/>
      <c r="AB9" s="32"/>
      <c r="AC9" s="32"/>
      <c r="AD9" s="32"/>
      <c r="AE9" s="32"/>
      <c r="AF9" s="32"/>
      <c r="AG9" s="32"/>
      <c r="AH9" s="32"/>
      <c r="AI9" s="32"/>
      <c r="AJ9"/>
      <c r="AK9"/>
      <c r="AL9"/>
      <c r="AM9"/>
      <c r="AN9"/>
      <c r="AO9"/>
      <c r="AP9"/>
      <c r="AQ9"/>
    </row>
    <row r="10" spans="1:115" ht="12.75" customHeight="1">
      <c r="B10" s="699" t="str">
        <f>QCI!O9</f>
        <v>ESPORTE E GRANDES EVENTOS ESPORTIVOS</v>
      </c>
      <c r="C10" s="700"/>
      <c r="D10" s="700"/>
      <c r="E10" s="700"/>
      <c r="F10" s="700"/>
      <c r="G10" s="700"/>
      <c r="H10" s="121"/>
      <c r="I10" s="121"/>
      <c r="J10" s="121"/>
      <c r="K10" s="121"/>
      <c r="L10" s="835">
        <f>CronogFF!H11</f>
        <v>0</v>
      </c>
      <c r="M10" s="836"/>
      <c r="N10" s="122"/>
      <c r="O10" s="107"/>
      <c r="P10" s="837">
        <f>CronogFF!P11</f>
        <v>0</v>
      </c>
      <c r="Q10" s="838"/>
      <c r="R10" s="122"/>
      <c r="S10" s="10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row>
    <row r="11" spans="1:115" ht="3.75" customHeight="1">
      <c r="C11" s="108"/>
      <c r="D11" s="108"/>
      <c r="E11" s="108"/>
      <c r="F11" s="108"/>
      <c r="G11" s="108"/>
      <c r="H11" s="26"/>
      <c r="I11" s="26"/>
      <c r="J11" s="26"/>
      <c r="K11" s="26"/>
      <c r="M11" s="108"/>
      <c r="N11" s="108"/>
      <c r="O11" s="108"/>
      <c r="P11" s="108"/>
      <c r="R11" s="119"/>
      <c r="S11" s="119"/>
      <c r="T11" s="119"/>
      <c r="U11" s="119"/>
      <c r="V11" s="119"/>
      <c r="W11" s="119"/>
      <c r="X11" s="120"/>
      <c r="Y11" s="120"/>
      <c r="Z11" s="44"/>
      <c r="AA11" s="44"/>
      <c r="AB11" s="108"/>
      <c r="AC11" s="108"/>
      <c r="AD11" s="108"/>
      <c r="AE11" s="108"/>
      <c r="AF11" s="108"/>
      <c r="AG11" s="108"/>
      <c r="AH11" s="120"/>
      <c r="AI11" s="120"/>
    </row>
    <row r="12" spans="1:115" ht="3.75" customHeight="1"/>
    <row r="13" spans="1:115" ht="12.75" customHeight="1">
      <c r="B13" s="112" t="s">
        <v>13</v>
      </c>
      <c r="C13" s="66" t="s">
        <v>14</v>
      </c>
      <c r="D13" s="60"/>
      <c r="E13" s="60"/>
      <c r="F13" s="112" t="s">
        <v>38</v>
      </c>
      <c r="G13" s="123" t="s">
        <v>43</v>
      </c>
      <c r="H13" s="86" t="s">
        <v>39</v>
      </c>
      <c r="I13" s="125"/>
      <c r="J13" s="125"/>
      <c r="K13" s="125"/>
      <c r="L13" s="126"/>
      <c r="M13" s="92" t="str">
        <f>CronogFF!H14</f>
        <v>Parcela</v>
      </c>
      <c r="N13" s="127">
        <f>CronogFF!K14</f>
        <v>1</v>
      </c>
      <c r="O13" s="65"/>
      <c r="P13" s="128"/>
      <c r="Q13" s="92" t="str">
        <f>$M13</f>
        <v>Parcela</v>
      </c>
      <c r="R13" s="127">
        <f>N13+1</f>
        <v>2</v>
      </c>
      <c r="S13" s="65"/>
      <c r="T13" s="128"/>
      <c r="U13" s="92" t="str">
        <f>$M13</f>
        <v>Parcela</v>
      </c>
      <c r="V13" s="127">
        <f>R13+1</f>
        <v>3</v>
      </c>
      <c r="W13" s="65"/>
      <c r="X13" s="128"/>
      <c r="Y13" s="92" t="str">
        <f>$M13</f>
        <v>Parcela</v>
      </c>
      <c r="Z13" s="127">
        <f>V13+1</f>
        <v>4</v>
      </c>
      <c r="AA13" s="65"/>
      <c r="AB13" s="128"/>
      <c r="AC13" s="92" t="str">
        <f>$M13</f>
        <v>Parcela</v>
      </c>
      <c r="AD13" s="127">
        <f>Z13+1</f>
        <v>5</v>
      </c>
      <c r="AE13" s="65"/>
      <c r="AF13" s="128"/>
      <c r="AG13" s="92" t="str">
        <f>$M13</f>
        <v>Parcela</v>
      </c>
      <c r="AH13" s="127">
        <f>AD13+1</f>
        <v>6</v>
      </c>
      <c r="AI13" s="65"/>
      <c r="AJ13" s="128"/>
      <c r="AK13" s="92" t="str">
        <f>$M13</f>
        <v>Parcela</v>
      </c>
      <c r="AL13" s="127">
        <f>AH13+1</f>
        <v>7</v>
      </c>
      <c r="AM13" s="65"/>
      <c r="AN13" s="128"/>
      <c r="AO13" s="92" t="str">
        <f>$M13</f>
        <v>Parcela</v>
      </c>
      <c r="AP13" s="127">
        <f>AL13+1</f>
        <v>8</v>
      </c>
      <c r="AQ13" s="65"/>
      <c r="AR13" s="128"/>
      <c r="AS13" s="92" t="str">
        <f>$M13</f>
        <v>Parcela</v>
      </c>
      <c r="AT13" s="127">
        <f>AP13+1</f>
        <v>9</v>
      </c>
      <c r="AU13" s="65"/>
      <c r="AV13" s="128"/>
      <c r="AW13" s="92" t="str">
        <f>$M13</f>
        <v>Parcela</v>
      </c>
      <c r="AX13" s="127">
        <f>AT13+1</f>
        <v>10</v>
      </c>
      <c r="AY13" s="65"/>
      <c r="AZ13" s="128"/>
      <c r="BA13" s="92" t="str">
        <f>$M13</f>
        <v>Parcela</v>
      </c>
      <c r="BB13" s="127">
        <f>AX13+1</f>
        <v>11</v>
      </c>
      <c r="BC13" s="65"/>
      <c r="BD13" s="128"/>
      <c r="BE13" s="92" t="str">
        <f>$M13</f>
        <v>Parcela</v>
      </c>
      <c r="BF13" s="127">
        <f>BB13+1</f>
        <v>12</v>
      </c>
      <c r="BG13" s="65"/>
      <c r="BH13" s="128"/>
      <c r="BI13" s="92" t="str">
        <f>$M13</f>
        <v>Parcela</v>
      </c>
      <c r="BJ13" s="127">
        <f>BF13+1</f>
        <v>13</v>
      </c>
      <c r="BK13" s="65"/>
      <c r="BL13" s="128"/>
      <c r="BM13" s="92" t="str">
        <f>$M13</f>
        <v>Parcela</v>
      </c>
      <c r="BN13" s="127">
        <f>BJ13+1</f>
        <v>14</v>
      </c>
      <c r="BO13" s="65"/>
      <c r="BP13" s="128"/>
      <c r="BQ13" s="92" t="str">
        <f>$M13</f>
        <v>Parcela</v>
      </c>
      <c r="BR13" s="127">
        <f>BN13+1</f>
        <v>15</v>
      </c>
      <c r="BS13" s="65"/>
      <c r="BT13" s="128"/>
      <c r="BU13" s="92" t="str">
        <f>$M13</f>
        <v>Parcela</v>
      </c>
      <c r="BV13" s="127">
        <f>BR13+1</f>
        <v>16</v>
      </c>
      <c r="BW13" s="65"/>
      <c r="BX13" s="128"/>
      <c r="BY13" s="92" t="str">
        <f>$M13</f>
        <v>Parcela</v>
      </c>
      <c r="BZ13" s="127">
        <f>BV13+1</f>
        <v>17</v>
      </c>
      <c r="CA13" s="65"/>
      <c r="CB13" s="128"/>
      <c r="CC13" s="92" t="str">
        <f>$M13</f>
        <v>Parcela</v>
      </c>
      <c r="CD13" s="127">
        <f>BZ13+1</f>
        <v>18</v>
      </c>
      <c r="CE13" s="65"/>
      <c r="CF13" s="128"/>
      <c r="CG13" s="92" t="str">
        <f>$M13</f>
        <v>Parcela</v>
      </c>
      <c r="CH13" s="127">
        <f>CD13+1</f>
        <v>19</v>
      </c>
      <c r="CI13" s="65"/>
      <c r="CJ13" s="128"/>
      <c r="CK13" s="92" t="str">
        <f>$M13</f>
        <v>Parcela</v>
      </c>
      <c r="CL13" s="127">
        <f>CH13+1</f>
        <v>20</v>
      </c>
      <c r="CM13" s="65"/>
      <c r="CN13" s="128"/>
      <c r="CO13" s="92" t="str">
        <f>$M13</f>
        <v>Parcela</v>
      </c>
      <c r="CP13" s="127">
        <f>CL13+1</f>
        <v>21</v>
      </c>
      <c r="CQ13" s="65"/>
      <c r="CR13" s="128"/>
      <c r="CS13" s="92" t="str">
        <f>$M13</f>
        <v>Parcela</v>
      </c>
      <c r="CT13" s="127">
        <f>CP13+1</f>
        <v>22</v>
      </c>
      <c r="CU13" s="65"/>
      <c r="CV13" s="128"/>
      <c r="CW13" s="92" t="str">
        <f>$M13</f>
        <v>Parcela</v>
      </c>
      <c r="CX13" s="127">
        <f>CT13+1</f>
        <v>23</v>
      </c>
      <c r="CY13" s="65"/>
      <c r="CZ13" s="128"/>
      <c r="DA13" s="92" t="str">
        <f>$M13</f>
        <v>Parcela</v>
      </c>
      <c r="DB13" s="127">
        <f>CX13+1</f>
        <v>24</v>
      </c>
      <c r="DC13" s="65"/>
      <c r="DD13"/>
      <c r="DE13"/>
      <c r="DF13"/>
      <c r="DG13"/>
      <c r="DH13"/>
      <c r="DI13"/>
      <c r="DJ13"/>
      <c r="DK13"/>
    </row>
    <row r="14" spans="1:115" ht="12.75" customHeight="1">
      <c r="B14" s="40"/>
      <c r="C14" s="39"/>
      <c r="D14" s="57"/>
      <c r="E14" s="57"/>
      <c r="F14" s="40" t="s">
        <v>21</v>
      </c>
      <c r="G14" s="124" t="s">
        <v>20</v>
      </c>
      <c r="H14" s="69" t="s">
        <v>20</v>
      </c>
      <c r="I14" s="70" t="s">
        <v>33</v>
      </c>
      <c r="J14" s="70" t="s">
        <v>32</v>
      </c>
      <c r="K14" s="70" t="s">
        <v>31</v>
      </c>
      <c r="L14" s="71" t="s">
        <v>20</v>
      </c>
      <c r="M14" s="72" t="str">
        <f>IF(QCI!C9&lt;&gt;0,"Financ.(R$)","Repasse")</f>
        <v>Repasse</v>
      </c>
      <c r="N14" s="72" t="s">
        <v>65</v>
      </c>
      <c r="O14" s="68" t="s">
        <v>66</v>
      </c>
      <c r="P14" s="71" t="s">
        <v>20</v>
      </c>
      <c r="Q14" s="72" t="str">
        <f>M14</f>
        <v>Repasse</v>
      </c>
      <c r="R14" s="72" t="str">
        <f>N14</f>
        <v>CP (R$)</v>
      </c>
      <c r="S14" s="68" t="str">
        <f>O14</f>
        <v>Total (R$)</v>
      </c>
      <c r="T14" s="71" t="s">
        <v>20</v>
      </c>
      <c r="U14" s="72" t="str">
        <f>Q14</f>
        <v>Repasse</v>
      </c>
      <c r="V14" s="72" t="str">
        <f>R14</f>
        <v>CP (R$)</v>
      </c>
      <c r="W14" s="68" t="str">
        <f>S14</f>
        <v>Total (R$)</v>
      </c>
      <c r="X14" s="71" t="s">
        <v>20</v>
      </c>
      <c r="Y14" s="72" t="str">
        <f>U14</f>
        <v>Repasse</v>
      </c>
      <c r="Z14" s="72" t="str">
        <f>V14</f>
        <v>CP (R$)</v>
      </c>
      <c r="AA14" s="68" t="str">
        <f>W14</f>
        <v>Total (R$)</v>
      </c>
      <c r="AB14" s="71" t="s">
        <v>20</v>
      </c>
      <c r="AC14" s="72" t="str">
        <f>Y14</f>
        <v>Repasse</v>
      </c>
      <c r="AD14" s="72" t="str">
        <f>Z14</f>
        <v>CP (R$)</v>
      </c>
      <c r="AE14" s="68" t="str">
        <f>AA14</f>
        <v>Total (R$)</v>
      </c>
      <c r="AF14" s="71" t="s">
        <v>20</v>
      </c>
      <c r="AG14" s="72" t="str">
        <f>AC14</f>
        <v>Repasse</v>
      </c>
      <c r="AH14" s="72" t="str">
        <f>AD14</f>
        <v>CP (R$)</v>
      </c>
      <c r="AI14" s="68" t="str">
        <f>AE14</f>
        <v>Total (R$)</v>
      </c>
      <c r="AJ14" s="71" t="s">
        <v>20</v>
      </c>
      <c r="AK14" s="72" t="str">
        <f>AG14</f>
        <v>Repasse</v>
      </c>
      <c r="AL14" s="72" t="str">
        <f>AH14</f>
        <v>CP (R$)</v>
      </c>
      <c r="AM14" s="68" t="str">
        <f>AI14</f>
        <v>Total (R$)</v>
      </c>
      <c r="AN14" s="71" t="s">
        <v>20</v>
      </c>
      <c r="AO14" s="72" t="str">
        <f>AK14</f>
        <v>Repasse</v>
      </c>
      <c r="AP14" s="72" t="str">
        <f>AL14</f>
        <v>CP (R$)</v>
      </c>
      <c r="AQ14" s="68" t="str">
        <f>AM14</f>
        <v>Total (R$)</v>
      </c>
      <c r="AR14" s="71" t="s">
        <v>20</v>
      </c>
      <c r="AS14" s="72" t="str">
        <f>AO14</f>
        <v>Repasse</v>
      </c>
      <c r="AT14" s="72" t="str">
        <f>AP14</f>
        <v>CP (R$)</v>
      </c>
      <c r="AU14" s="68" t="str">
        <f>AQ14</f>
        <v>Total (R$)</v>
      </c>
      <c r="AV14" s="71" t="s">
        <v>20</v>
      </c>
      <c r="AW14" s="72" t="str">
        <f>AS14</f>
        <v>Repasse</v>
      </c>
      <c r="AX14" s="72" t="str">
        <f>AT14</f>
        <v>CP (R$)</v>
      </c>
      <c r="AY14" s="68" t="str">
        <f>AU14</f>
        <v>Total (R$)</v>
      </c>
      <c r="AZ14" s="71" t="s">
        <v>20</v>
      </c>
      <c r="BA14" s="72" t="str">
        <f>AW14</f>
        <v>Repasse</v>
      </c>
      <c r="BB14" s="72" t="str">
        <f>AX14</f>
        <v>CP (R$)</v>
      </c>
      <c r="BC14" s="68" t="str">
        <f>AY14</f>
        <v>Total (R$)</v>
      </c>
      <c r="BD14" s="71" t="s">
        <v>20</v>
      </c>
      <c r="BE14" s="72" t="str">
        <f>BA14</f>
        <v>Repasse</v>
      </c>
      <c r="BF14" s="72" t="str">
        <f>BB14</f>
        <v>CP (R$)</v>
      </c>
      <c r="BG14" s="68" t="str">
        <f>BC14</f>
        <v>Total (R$)</v>
      </c>
      <c r="BH14" s="71" t="s">
        <v>20</v>
      </c>
      <c r="BI14" s="72" t="str">
        <f>BE14</f>
        <v>Repasse</v>
      </c>
      <c r="BJ14" s="72" t="str">
        <f>BF14</f>
        <v>CP (R$)</v>
      </c>
      <c r="BK14" s="68" t="str">
        <f>BG14</f>
        <v>Total (R$)</v>
      </c>
      <c r="BL14" s="71" t="s">
        <v>20</v>
      </c>
      <c r="BM14" s="72" t="str">
        <f>BI14</f>
        <v>Repasse</v>
      </c>
      <c r="BN14" s="72" t="str">
        <f>BJ14</f>
        <v>CP (R$)</v>
      </c>
      <c r="BO14" s="68" t="str">
        <f>BK14</f>
        <v>Total (R$)</v>
      </c>
      <c r="BP14" s="71" t="s">
        <v>20</v>
      </c>
      <c r="BQ14" s="72" t="str">
        <f>BM14</f>
        <v>Repasse</v>
      </c>
      <c r="BR14" s="72" t="str">
        <f>BN14</f>
        <v>CP (R$)</v>
      </c>
      <c r="BS14" s="68" t="str">
        <f>BO14</f>
        <v>Total (R$)</v>
      </c>
      <c r="BT14" s="71" t="s">
        <v>20</v>
      </c>
      <c r="BU14" s="72" t="str">
        <f>BQ14</f>
        <v>Repasse</v>
      </c>
      <c r="BV14" s="72" t="str">
        <f>BR14</f>
        <v>CP (R$)</v>
      </c>
      <c r="BW14" s="68" t="str">
        <f>BS14</f>
        <v>Total (R$)</v>
      </c>
      <c r="BX14" s="71" t="s">
        <v>20</v>
      </c>
      <c r="BY14" s="72" t="str">
        <f>BU14</f>
        <v>Repasse</v>
      </c>
      <c r="BZ14" s="72" t="str">
        <f>BV14</f>
        <v>CP (R$)</v>
      </c>
      <c r="CA14" s="68" t="str">
        <f>BW14</f>
        <v>Total (R$)</v>
      </c>
      <c r="CB14" s="71" t="s">
        <v>20</v>
      </c>
      <c r="CC14" s="72" t="str">
        <f>BY14</f>
        <v>Repasse</v>
      </c>
      <c r="CD14" s="72" t="str">
        <f>BZ14</f>
        <v>CP (R$)</v>
      </c>
      <c r="CE14" s="68" t="str">
        <f>CA14</f>
        <v>Total (R$)</v>
      </c>
      <c r="CF14" s="71" t="s">
        <v>20</v>
      </c>
      <c r="CG14" s="72" t="str">
        <f>CC14</f>
        <v>Repasse</v>
      </c>
      <c r="CH14" s="72" t="str">
        <f>CD14</f>
        <v>CP (R$)</v>
      </c>
      <c r="CI14" s="68" t="str">
        <f>CE14</f>
        <v>Total (R$)</v>
      </c>
      <c r="CJ14" s="71" t="s">
        <v>20</v>
      </c>
      <c r="CK14" s="72" t="str">
        <f>CG14</f>
        <v>Repasse</v>
      </c>
      <c r="CL14" s="72" t="str">
        <f>CH14</f>
        <v>CP (R$)</v>
      </c>
      <c r="CM14" s="68" t="str">
        <f>CI14</f>
        <v>Total (R$)</v>
      </c>
      <c r="CN14" s="71" t="s">
        <v>20</v>
      </c>
      <c r="CO14" s="72" t="str">
        <f>CK14</f>
        <v>Repasse</v>
      </c>
      <c r="CP14" s="72" t="str">
        <f>CL14</f>
        <v>CP (R$)</v>
      </c>
      <c r="CQ14" s="68" t="str">
        <f>CM14</f>
        <v>Total (R$)</v>
      </c>
      <c r="CR14" s="71" t="s">
        <v>20</v>
      </c>
      <c r="CS14" s="72" t="str">
        <f>CO14</f>
        <v>Repasse</v>
      </c>
      <c r="CT14" s="72" t="str">
        <f>CP14</f>
        <v>CP (R$)</v>
      </c>
      <c r="CU14" s="68" t="str">
        <f>CQ14</f>
        <v>Total (R$)</v>
      </c>
      <c r="CV14" s="71" t="s">
        <v>20</v>
      </c>
      <c r="CW14" s="72" t="str">
        <f>CS14</f>
        <v>Repasse</v>
      </c>
      <c r="CX14" s="72" t="str">
        <f>CT14</f>
        <v>CP (R$)</v>
      </c>
      <c r="CY14" s="68" t="str">
        <f>CU14</f>
        <v>Total (R$)</v>
      </c>
      <c r="CZ14" s="71" t="s">
        <v>20</v>
      </c>
      <c r="DA14" s="72" t="str">
        <f>CW14</f>
        <v>Repasse</v>
      </c>
      <c r="DB14" s="72" t="str">
        <f>CX14</f>
        <v>CP (R$)</v>
      </c>
      <c r="DC14" s="68" t="str">
        <f>CY14</f>
        <v>Total (R$)</v>
      </c>
      <c r="DD14" s="182"/>
      <c r="DE14" s="182"/>
      <c r="DF14" s="182"/>
      <c r="DG14" s="182"/>
      <c r="DH14"/>
      <c r="DI14"/>
      <c r="DJ14"/>
      <c r="DK14"/>
    </row>
    <row r="15" spans="1:115" ht="12.75" customHeight="1">
      <c r="B15" s="335">
        <v>1</v>
      </c>
      <c r="C15" s="336" t="e">
        <f>QCI!#REF!</f>
        <v>#REF!</v>
      </c>
      <c r="D15" s="337" t="s">
        <v>57</v>
      </c>
      <c r="E15" s="338" t="s">
        <v>27</v>
      </c>
      <c r="F15" s="339" t="e">
        <f>QCI!#REF!</f>
        <v>#REF!</v>
      </c>
      <c r="G15" s="340" t="e">
        <f>CronogFF!#REF!</f>
        <v>#REF!</v>
      </c>
      <c r="H15" s="341"/>
      <c r="I15" s="342"/>
      <c r="J15" s="342"/>
      <c r="K15" s="343"/>
      <c r="L15" s="344" t="e">
        <f>CronogFF!#REF!</f>
        <v>#REF!</v>
      </c>
      <c r="M15" s="345" t="e">
        <f>L$15*QCI!#REF!*QCI!#REF!/100</f>
        <v>#REF!</v>
      </c>
      <c r="N15" s="346" t="e">
        <f>L$15/100*QCI!#REF!*(QCI!#REF!+QCI!#REF!)</f>
        <v>#REF!</v>
      </c>
      <c r="O15" s="347" t="e">
        <f>M15+N15</f>
        <v>#REF!</v>
      </c>
      <c r="P15" s="348" t="e">
        <f>CronogFF!#REF!</f>
        <v>#REF!</v>
      </c>
      <c r="Q15" s="349" t="e">
        <f>P$15*QCI!#REF!*QCI!#REF!/100</f>
        <v>#REF!</v>
      </c>
      <c r="R15" s="349" t="e">
        <f>P$15/100*QCI!#REF!*(QCI!#REF!+QCI!#REF!)</f>
        <v>#REF!</v>
      </c>
      <c r="S15" s="350" t="e">
        <f>Q15+R15</f>
        <v>#REF!</v>
      </c>
      <c r="T15" s="348" t="e">
        <f>CronogFF!#REF!</f>
        <v>#REF!</v>
      </c>
      <c r="U15" s="349" t="e">
        <f>T$15*QCI!#REF!*QCI!#REF!/100</f>
        <v>#REF!</v>
      </c>
      <c r="V15" s="349" t="e">
        <f>T$15/100*QCI!#REF!*(QCI!#REF!+QCI!#REF!)</f>
        <v>#REF!</v>
      </c>
      <c r="W15" s="350" t="e">
        <f>U15+V15</f>
        <v>#REF!</v>
      </c>
      <c r="X15" s="348" t="e">
        <f>CronogFF!#REF!</f>
        <v>#REF!</v>
      </c>
      <c r="Y15" s="349" t="e">
        <f>X$15*QCI!#REF!*QCI!#REF!/100</f>
        <v>#REF!</v>
      </c>
      <c r="Z15" s="349" t="e">
        <f>X$15/100*QCI!#REF!*(QCI!#REF!+QCI!#REF!)</f>
        <v>#REF!</v>
      </c>
      <c r="AA15" s="350" t="e">
        <f>Y15+Z15</f>
        <v>#REF!</v>
      </c>
      <c r="AB15" s="348" t="e">
        <f>CronogFF!#REF!</f>
        <v>#REF!</v>
      </c>
      <c r="AC15" s="349" t="e">
        <f>AB$15*QCI!#REF!*QCI!#REF!/100</f>
        <v>#REF!</v>
      </c>
      <c r="AD15" s="349" t="e">
        <f>AB$15/100*QCI!#REF!*(QCI!#REF!+QCI!#REF!)</f>
        <v>#REF!</v>
      </c>
      <c r="AE15" s="350" t="e">
        <f>AC15+AD15</f>
        <v>#REF!</v>
      </c>
      <c r="AF15" s="348" t="e">
        <f>CronogFF!#REF!</f>
        <v>#REF!</v>
      </c>
      <c r="AG15" s="349" t="e">
        <f>AF$15*QCI!#REF!*QCI!#REF!/100</f>
        <v>#REF!</v>
      </c>
      <c r="AH15" s="349" t="e">
        <f>AF$15/100*QCI!#REF!*(QCI!#REF!+QCI!#REF!)</f>
        <v>#REF!</v>
      </c>
      <c r="AI15" s="350" t="e">
        <f>AG15+AH15</f>
        <v>#REF!</v>
      </c>
      <c r="AJ15" s="348" t="e">
        <f>CronogFF!#REF!</f>
        <v>#REF!</v>
      </c>
      <c r="AK15" s="349" t="e">
        <f>AJ$15*QCI!#REF!*QCI!#REF!/100</f>
        <v>#REF!</v>
      </c>
      <c r="AL15" s="349" t="e">
        <f>AJ$15/100*QCI!#REF!*(QCI!#REF!+QCI!#REF!)</f>
        <v>#REF!</v>
      </c>
      <c r="AM15" s="350" t="e">
        <f>AK15+AL15</f>
        <v>#REF!</v>
      </c>
      <c r="AN15" s="348" t="e">
        <f>CronogFF!#REF!</f>
        <v>#REF!</v>
      </c>
      <c r="AO15" s="349" t="e">
        <f>AN$15*QCI!#REF!*QCI!#REF!/100</f>
        <v>#REF!</v>
      </c>
      <c r="AP15" s="349" t="e">
        <f>AN$15/100*QCI!#REF!*(QCI!#REF!+QCI!#REF!)</f>
        <v>#REF!</v>
      </c>
      <c r="AQ15" s="350" t="e">
        <f>AO15+AP15</f>
        <v>#REF!</v>
      </c>
      <c r="AR15" s="348" t="e">
        <f>CronogFF!#REF!</f>
        <v>#REF!</v>
      </c>
      <c r="AS15" s="349" t="e">
        <f>AR$15*QCI!#REF!*QCI!#REF!/100</f>
        <v>#REF!</v>
      </c>
      <c r="AT15" s="349" t="e">
        <f>AR$15/100*QCI!#REF!*(QCI!#REF!+QCI!#REF!)</f>
        <v>#REF!</v>
      </c>
      <c r="AU15" s="350" t="e">
        <f>AS15+AT15</f>
        <v>#REF!</v>
      </c>
      <c r="AV15" s="348" t="e">
        <f>CronogFF!#REF!</f>
        <v>#REF!</v>
      </c>
      <c r="AW15" s="349" t="e">
        <f>AV$15*QCI!#REF!*QCI!#REF!/100</f>
        <v>#REF!</v>
      </c>
      <c r="AX15" s="349" t="e">
        <f>AV$15/100*QCI!#REF!*(QCI!#REF!+QCI!#REF!)</f>
        <v>#REF!</v>
      </c>
      <c r="AY15" s="350" t="e">
        <f>AW15+AX15</f>
        <v>#REF!</v>
      </c>
      <c r="AZ15" s="348" t="e">
        <f>CronogFF!#REF!</f>
        <v>#REF!</v>
      </c>
      <c r="BA15" s="349" t="e">
        <f>AZ$15*QCI!#REF!*QCI!#REF!/100</f>
        <v>#REF!</v>
      </c>
      <c r="BB15" s="349" t="e">
        <f>AZ$15/100*QCI!#REF!*(QCI!#REF!+QCI!#REF!)</f>
        <v>#REF!</v>
      </c>
      <c r="BC15" s="350" t="e">
        <f>BA15+BB15</f>
        <v>#REF!</v>
      </c>
      <c r="BD15" s="348" t="e">
        <f>CronogFF!#REF!</f>
        <v>#REF!</v>
      </c>
      <c r="BE15" s="349" t="e">
        <f>BD$15*QCI!#REF!*QCI!#REF!/100</f>
        <v>#REF!</v>
      </c>
      <c r="BF15" s="349" t="e">
        <f>BD$15/100*QCI!#REF!*(QCI!#REF!+QCI!#REF!)</f>
        <v>#REF!</v>
      </c>
      <c r="BG15" s="350" t="e">
        <f>BE15+BF15</f>
        <v>#REF!</v>
      </c>
      <c r="BH15" s="348" t="e">
        <f>CronogFF!#REF!</f>
        <v>#REF!</v>
      </c>
      <c r="BI15" s="349" t="e">
        <f>BH$15*QCI!#REF!*QCI!#REF!/100</f>
        <v>#REF!</v>
      </c>
      <c r="BJ15" s="349" t="e">
        <f>BH$15/100*QCI!#REF!*(QCI!#REF!+QCI!#REF!)</f>
        <v>#REF!</v>
      </c>
      <c r="BK15" s="350" t="e">
        <f>BI15+BJ15</f>
        <v>#REF!</v>
      </c>
      <c r="BL15" s="348" t="e">
        <f>CronogFF!#REF!</f>
        <v>#REF!</v>
      </c>
      <c r="BM15" s="349" t="e">
        <f>BL$15*QCI!#REF!*QCI!#REF!/100</f>
        <v>#REF!</v>
      </c>
      <c r="BN15" s="349" t="e">
        <f>BL$15/100*QCI!#REF!*(QCI!#REF!+QCI!#REF!)</f>
        <v>#REF!</v>
      </c>
      <c r="BO15" s="350" t="e">
        <f>BM15+BN15</f>
        <v>#REF!</v>
      </c>
      <c r="BP15" s="348" t="e">
        <f>CronogFF!#REF!</f>
        <v>#REF!</v>
      </c>
      <c r="BQ15" s="349" t="e">
        <f>BP$15*QCI!#REF!*QCI!#REF!/100</f>
        <v>#REF!</v>
      </c>
      <c r="BR15" s="349" t="e">
        <f>BP$15/100*QCI!#REF!*(QCI!#REF!+QCI!#REF!)</f>
        <v>#REF!</v>
      </c>
      <c r="BS15" s="350" t="e">
        <f>BQ15+BR15</f>
        <v>#REF!</v>
      </c>
      <c r="BT15" s="348" t="e">
        <f>CronogFF!#REF!</f>
        <v>#REF!</v>
      </c>
      <c r="BU15" s="349" t="e">
        <f>BT$15*QCI!#REF!*QCI!#REF!/100</f>
        <v>#REF!</v>
      </c>
      <c r="BV15" s="349" t="e">
        <f>BT$15/100*QCI!#REF!*(QCI!#REF!+QCI!#REF!)</f>
        <v>#REF!</v>
      </c>
      <c r="BW15" s="350" t="e">
        <f>BU15+BV15</f>
        <v>#REF!</v>
      </c>
      <c r="BX15" s="348" t="e">
        <f>CronogFF!#REF!</f>
        <v>#REF!</v>
      </c>
      <c r="BY15" s="349" t="e">
        <f>BX$15*QCI!#REF!*QCI!#REF!/100</f>
        <v>#REF!</v>
      </c>
      <c r="BZ15" s="349" t="e">
        <f>BX$15/100*QCI!#REF!*(QCI!#REF!+QCI!#REF!)</f>
        <v>#REF!</v>
      </c>
      <c r="CA15" s="350" t="e">
        <f>BY15+BZ15</f>
        <v>#REF!</v>
      </c>
      <c r="CB15" s="348" t="e">
        <f>CronogFF!#REF!</f>
        <v>#REF!</v>
      </c>
      <c r="CC15" s="349" t="e">
        <f>CB$15*QCI!#REF!*QCI!#REF!/100</f>
        <v>#REF!</v>
      </c>
      <c r="CD15" s="349" t="e">
        <f>CB$15/100*QCI!#REF!*(QCI!#REF!+QCI!#REF!)</f>
        <v>#REF!</v>
      </c>
      <c r="CE15" s="350" t="e">
        <f>CC15+CD15</f>
        <v>#REF!</v>
      </c>
      <c r="CF15" s="348" t="e">
        <f>CronogFF!#REF!</f>
        <v>#REF!</v>
      </c>
      <c r="CG15" s="349" t="e">
        <f>CF$15*QCI!#REF!*QCI!#REF!/100</f>
        <v>#REF!</v>
      </c>
      <c r="CH15" s="349" t="e">
        <f>CF$15/100*QCI!#REF!*(QCI!#REF!+QCI!#REF!)</f>
        <v>#REF!</v>
      </c>
      <c r="CI15" s="350" t="e">
        <f>CG15+CH15</f>
        <v>#REF!</v>
      </c>
      <c r="CJ15" s="348" t="e">
        <f>CronogFF!#REF!</f>
        <v>#REF!</v>
      </c>
      <c r="CK15" s="349" t="e">
        <f>CJ$15*QCI!#REF!*QCI!#REF!/100</f>
        <v>#REF!</v>
      </c>
      <c r="CL15" s="349" t="e">
        <f>CJ$15/100*QCI!#REF!*(QCI!#REF!+QCI!#REF!)</f>
        <v>#REF!</v>
      </c>
      <c r="CM15" s="350" t="e">
        <f>CK15+CL15</f>
        <v>#REF!</v>
      </c>
      <c r="CN15" s="348" t="e">
        <f>CronogFF!#REF!</f>
        <v>#REF!</v>
      </c>
      <c r="CO15" s="349" t="e">
        <f>CN$15*QCI!#REF!*QCI!#REF!/100</f>
        <v>#REF!</v>
      </c>
      <c r="CP15" s="349" t="e">
        <f>CN$15/100*QCI!#REF!*(QCI!#REF!+QCI!#REF!)</f>
        <v>#REF!</v>
      </c>
      <c r="CQ15" s="350" t="e">
        <f>CO15+CP15</f>
        <v>#REF!</v>
      </c>
      <c r="CR15" s="348" t="e">
        <f>CronogFF!#REF!</f>
        <v>#REF!</v>
      </c>
      <c r="CS15" s="349" t="e">
        <f>CR$15*QCI!#REF!*QCI!#REF!/100</f>
        <v>#REF!</v>
      </c>
      <c r="CT15" s="349" t="e">
        <f>CR$15/100*QCI!#REF!*(QCI!#REF!+QCI!#REF!)</f>
        <v>#REF!</v>
      </c>
      <c r="CU15" s="350" t="e">
        <f>CS15+CT15</f>
        <v>#REF!</v>
      </c>
      <c r="CV15" s="348" t="e">
        <f>CronogFF!#REF!</f>
        <v>#REF!</v>
      </c>
      <c r="CW15" s="349" t="e">
        <f>CV$15*QCI!#REF!*QCI!#REF!/100</f>
        <v>#REF!</v>
      </c>
      <c r="CX15" s="349" t="e">
        <f>CV$15/100*QCI!#REF!*(QCI!#REF!+QCI!#REF!)</f>
        <v>#REF!</v>
      </c>
      <c r="CY15" s="350" t="e">
        <f>CW15+CX15</f>
        <v>#REF!</v>
      </c>
      <c r="CZ15" s="348" t="e">
        <f>CronogFF!#REF!</f>
        <v>#REF!</v>
      </c>
      <c r="DA15" s="349" t="e">
        <f>CZ$15*QCI!#REF!*QCI!#REF!/100</f>
        <v>#REF!</v>
      </c>
      <c r="DB15" s="349" t="e">
        <f>CZ$15/100*QCI!#REF!*(QCI!#REF!+QCI!#REF!)</f>
        <v>#REF!</v>
      </c>
      <c r="DC15" s="350" t="e">
        <f>DA15+DB15</f>
        <v>#REF!</v>
      </c>
      <c r="DD15"/>
      <c r="DE15"/>
      <c r="DF15"/>
      <c r="DG15"/>
      <c r="DH15"/>
      <c r="DI15"/>
      <c r="DJ15"/>
      <c r="DK15"/>
    </row>
    <row r="16" spans="1:115" ht="12.75" customHeight="1">
      <c r="B16" s="351"/>
      <c r="C16" s="352"/>
      <c r="D16" s="353" t="s">
        <v>57</v>
      </c>
      <c r="E16" s="354" t="s">
        <v>28</v>
      </c>
      <c r="F16" s="355">
        <f>IF(F17&lt;&gt;0,F15-F17,0)</f>
        <v>0</v>
      </c>
      <c r="G16" s="356"/>
      <c r="H16" s="357"/>
      <c r="I16" s="358"/>
      <c r="J16" s="358"/>
      <c r="K16" s="359"/>
      <c r="L16" s="360" t="e">
        <f t="shared" ref="L16:W16" si="0">L15+H16</f>
        <v>#REF!</v>
      </c>
      <c r="M16" s="360" t="e">
        <f t="shared" si="0"/>
        <v>#REF!</v>
      </c>
      <c r="N16" s="361" t="e">
        <f t="shared" si="0"/>
        <v>#REF!</v>
      </c>
      <c r="O16" s="362" t="e">
        <f t="shared" si="0"/>
        <v>#REF!</v>
      </c>
      <c r="P16" s="363" t="e">
        <f t="shared" si="0"/>
        <v>#REF!</v>
      </c>
      <c r="Q16" s="364" t="e">
        <f t="shared" si="0"/>
        <v>#REF!</v>
      </c>
      <c r="R16" s="365" t="e">
        <f t="shared" si="0"/>
        <v>#REF!</v>
      </c>
      <c r="S16" s="366" t="e">
        <f t="shared" si="0"/>
        <v>#REF!</v>
      </c>
      <c r="T16" s="363" t="e">
        <f t="shared" si="0"/>
        <v>#REF!</v>
      </c>
      <c r="U16" s="364" t="e">
        <f t="shared" si="0"/>
        <v>#REF!</v>
      </c>
      <c r="V16" s="365" t="e">
        <f t="shared" si="0"/>
        <v>#REF!</v>
      </c>
      <c r="W16" s="366" t="e">
        <f t="shared" si="0"/>
        <v>#REF!</v>
      </c>
      <c r="X16" s="363" t="e">
        <f t="shared" ref="X16:BC16" si="1">X15+T16</f>
        <v>#REF!</v>
      </c>
      <c r="Y16" s="364" t="e">
        <f t="shared" si="1"/>
        <v>#REF!</v>
      </c>
      <c r="Z16" s="365" t="e">
        <f t="shared" si="1"/>
        <v>#REF!</v>
      </c>
      <c r="AA16" s="366" t="e">
        <f t="shared" si="1"/>
        <v>#REF!</v>
      </c>
      <c r="AB16" s="363" t="e">
        <f t="shared" si="1"/>
        <v>#REF!</v>
      </c>
      <c r="AC16" s="364" t="e">
        <f t="shared" si="1"/>
        <v>#REF!</v>
      </c>
      <c r="AD16" s="365" t="e">
        <f t="shared" si="1"/>
        <v>#REF!</v>
      </c>
      <c r="AE16" s="366" t="e">
        <f t="shared" si="1"/>
        <v>#REF!</v>
      </c>
      <c r="AF16" s="363" t="e">
        <f t="shared" si="1"/>
        <v>#REF!</v>
      </c>
      <c r="AG16" s="364" t="e">
        <f t="shared" si="1"/>
        <v>#REF!</v>
      </c>
      <c r="AH16" s="365" t="e">
        <f t="shared" si="1"/>
        <v>#REF!</v>
      </c>
      <c r="AI16" s="366" t="e">
        <f t="shared" si="1"/>
        <v>#REF!</v>
      </c>
      <c r="AJ16" s="363" t="e">
        <f t="shared" si="1"/>
        <v>#REF!</v>
      </c>
      <c r="AK16" s="364" t="e">
        <f t="shared" si="1"/>
        <v>#REF!</v>
      </c>
      <c r="AL16" s="365" t="e">
        <f t="shared" si="1"/>
        <v>#REF!</v>
      </c>
      <c r="AM16" s="366" t="e">
        <f t="shared" si="1"/>
        <v>#REF!</v>
      </c>
      <c r="AN16" s="363" t="e">
        <f t="shared" si="1"/>
        <v>#REF!</v>
      </c>
      <c r="AO16" s="364" t="e">
        <f t="shared" si="1"/>
        <v>#REF!</v>
      </c>
      <c r="AP16" s="365" t="e">
        <f t="shared" si="1"/>
        <v>#REF!</v>
      </c>
      <c r="AQ16" s="366" t="e">
        <f t="shared" si="1"/>
        <v>#REF!</v>
      </c>
      <c r="AR16" s="363" t="e">
        <f t="shared" si="1"/>
        <v>#REF!</v>
      </c>
      <c r="AS16" s="364" t="e">
        <f t="shared" si="1"/>
        <v>#REF!</v>
      </c>
      <c r="AT16" s="365" t="e">
        <f t="shared" si="1"/>
        <v>#REF!</v>
      </c>
      <c r="AU16" s="366" t="e">
        <f t="shared" si="1"/>
        <v>#REF!</v>
      </c>
      <c r="AV16" s="363" t="e">
        <f t="shared" si="1"/>
        <v>#REF!</v>
      </c>
      <c r="AW16" s="364" t="e">
        <f t="shared" si="1"/>
        <v>#REF!</v>
      </c>
      <c r="AX16" s="365" t="e">
        <f t="shared" si="1"/>
        <v>#REF!</v>
      </c>
      <c r="AY16" s="366" t="e">
        <f t="shared" si="1"/>
        <v>#REF!</v>
      </c>
      <c r="AZ16" s="363" t="e">
        <f t="shared" si="1"/>
        <v>#REF!</v>
      </c>
      <c r="BA16" s="364" t="e">
        <f t="shared" si="1"/>
        <v>#REF!</v>
      </c>
      <c r="BB16" s="365" t="e">
        <f t="shared" si="1"/>
        <v>#REF!</v>
      </c>
      <c r="BC16" s="366" t="e">
        <f t="shared" si="1"/>
        <v>#REF!</v>
      </c>
      <c r="BD16" s="363" t="e">
        <f t="shared" ref="BD16:CI16" si="2">BD15+AZ16</f>
        <v>#REF!</v>
      </c>
      <c r="BE16" s="364" t="e">
        <f t="shared" si="2"/>
        <v>#REF!</v>
      </c>
      <c r="BF16" s="365" t="e">
        <f t="shared" si="2"/>
        <v>#REF!</v>
      </c>
      <c r="BG16" s="366" t="e">
        <f t="shared" si="2"/>
        <v>#REF!</v>
      </c>
      <c r="BH16" s="363" t="e">
        <f t="shared" si="2"/>
        <v>#REF!</v>
      </c>
      <c r="BI16" s="364" t="e">
        <f t="shared" si="2"/>
        <v>#REF!</v>
      </c>
      <c r="BJ16" s="365" t="e">
        <f t="shared" si="2"/>
        <v>#REF!</v>
      </c>
      <c r="BK16" s="366" t="e">
        <f t="shared" si="2"/>
        <v>#REF!</v>
      </c>
      <c r="BL16" s="363" t="e">
        <f t="shared" si="2"/>
        <v>#REF!</v>
      </c>
      <c r="BM16" s="364" t="e">
        <f t="shared" si="2"/>
        <v>#REF!</v>
      </c>
      <c r="BN16" s="365" t="e">
        <f t="shared" si="2"/>
        <v>#REF!</v>
      </c>
      <c r="BO16" s="366" t="e">
        <f t="shared" si="2"/>
        <v>#REF!</v>
      </c>
      <c r="BP16" s="363" t="e">
        <f t="shared" si="2"/>
        <v>#REF!</v>
      </c>
      <c r="BQ16" s="364" t="e">
        <f t="shared" si="2"/>
        <v>#REF!</v>
      </c>
      <c r="BR16" s="365" t="e">
        <f t="shared" si="2"/>
        <v>#REF!</v>
      </c>
      <c r="BS16" s="366" t="e">
        <f t="shared" si="2"/>
        <v>#REF!</v>
      </c>
      <c r="BT16" s="363" t="e">
        <f t="shared" si="2"/>
        <v>#REF!</v>
      </c>
      <c r="BU16" s="364" t="e">
        <f t="shared" si="2"/>
        <v>#REF!</v>
      </c>
      <c r="BV16" s="365" t="e">
        <f t="shared" si="2"/>
        <v>#REF!</v>
      </c>
      <c r="BW16" s="366" t="e">
        <f t="shared" si="2"/>
        <v>#REF!</v>
      </c>
      <c r="BX16" s="363" t="e">
        <f t="shared" si="2"/>
        <v>#REF!</v>
      </c>
      <c r="BY16" s="364" t="e">
        <f t="shared" si="2"/>
        <v>#REF!</v>
      </c>
      <c r="BZ16" s="365" t="e">
        <f t="shared" si="2"/>
        <v>#REF!</v>
      </c>
      <c r="CA16" s="366" t="e">
        <f t="shared" si="2"/>
        <v>#REF!</v>
      </c>
      <c r="CB16" s="363" t="e">
        <f t="shared" si="2"/>
        <v>#REF!</v>
      </c>
      <c r="CC16" s="364" t="e">
        <f t="shared" si="2"/>
        <v>#REF!</v>
      </c>
      <c r="CD16" s="365" t="e">
        <f t="shared" si="2"/>
        <v>#REF!</v>
      </c>
      <c r="CE16" s="366" t="e">
        <f t="shared" si="2"/>
        <v>#REF!</v>
      </c>
      <c r="CF16" s="363" t="e">
        <f t="shared" si="2"/>
        <v>#REF!</v>
      </c>
      <c r="CG16" s="364" t="e">
        <f t="shared" si="2"/>
        <v>#REF!</v>
      </c>
      <c r="CH16" s="365" t="e">
        <f t="shared" si="2"/>
        <v>#REF!</v>
      </c>
      <c r="CI16" s="366" t="e">
        <f t="shared" si="2"/>
        <v>#REF!</v>
      </c>
      <c r="CJ16" s="363" t="e">
        <f t="shared" ref="CJ16:DC16" si="3">CJ15+CF16</f>
        <v>#REF!</v>
      </c>
      <c r="CK16" s="364" t="e">
        <f t="shared" si="3"/>
        <v>#REF!</v>
      </c>
      <c r="CL16" s="365" t="e">
        <f t="shared" si="3"/>
        <v>#REF!</v>
      </c>
      <c r="CM16" s="366" t="e">
        <f t="shared" si="3"/>
        <v>#REF!</v>
      </c>
      <c r="CN16" s="363" t="e">
        <f t="shared" si="3"/>
        <v>#REF!</v>
      </c>
      <c r="CO16" s="364" t="e">
        <f t="shared" si="3"/>
        <v>#REF!</v>
      </c>
      <c r="CP16" s="365" t="e">
        <f t="shared" si="3"/>
        <v>#REF!</v>
      </c>
      <c r="CQ16" s="366" t="e">
        <f t="shared" si="3"/>
        <v>#REF!</v>
      </c>
      <c r="CR16" s="363" t="e">
        <f t="shared" si="3"/>
        <v>#REF!</v>
      </c>
      <c r="CS16" s="364" t="e">
        <f t="shared" si="3"/>
        <v>#REF!</v>
      </c>
      <c r="CT16" s="365" t="e">
        <f t="shared" si="3"/>
        <v>#REF!</v>
      </c>
      <c r="CU16" s="366" t="e">
        <f t="shared" si="3"/>
        <v>#REF!</v>
      </c>
      <c r="CV16" s="363" t="e">
        <f t="shared" si="3"/>
        <v>#REF!</v>
      </c>
      <c r="CW16" s="364" t="e">
        <f t="shared" si="3"/>
        <v>#REF!</v>
      </c>
      <c r="CX16" s="365" t="e">
        <f t="shared" si="3"/>
        <v>#REF!</v>
      </c>
      <c r="CY16" s="366" t="e">
        <f t="shared" si="3"/>
        <v>#REF!</v>
      </c>
      <c r="CZ16" s="363" t="e">
        <f t="shared" si="3"/>
        <v>#REF!</v>
      </c>
      <c r="DA16" s="364" t="e">
        <f t="shared" si="3"/>
        <v>#REF!</v>
      </c>
      <c r="DB16" s="365" t="e">
        <f t="shared" si="3"/>
        <v>#REF!</v>
      </c>
      <c r="DC16" s="366" t="e">
        <f t="shared" si="3"/>
        <v>#REF!</v>
      </c>
      <c r="DD16"/>
      <c r="DE16"/>
      <c r="DF16"/>
      <c r="DG16"/>
      <c r="DH16"/>
      <c r="DI16"/>
      <c r="DJ16"/>
      <c r="DK16"/>
    </row>
    <row r="17" spans="2:115" ht="12.75" customHeight="1">
      <c r="B17" s="351"/>
      <c r="C17" s="352"/>
      <c r="D17" s="367" t="s">
        <v>58</v>
      </c>
      <c r="E17" s="368" t="s">
        <v>29</v>
      </c>
      <c r="F17" s="74"/>
      <c r="G17" s="369">
        <f>IF(F17=0,0,F17/F$31)</f>
        <v>0</v>
      </c>
      <c r="H17" s="370"/>
      <c r="I17" s="371"/>
      <c r="J17" s="371"/>
      <c r="K17" s="372"/>
      <c r="L17" s="373">
        <f>IF(O17&lt;&gt;0,(O17/$F17)*100,0)</f>
        <v>0</v>
      </c>
      <c r="M17" s="373" t="e">
        <f>ROUND(O17*QCI!#REF!,2)</f>
        <v>#REF!</v>
      </c>
      <c r="N17" s="374" t="e">
        <f>O17-M17</f>
        <v>#REF!</v>
      </c>
      <c r="O17" s="76"/>
      <c r="P17" s="375">
        <f>IF(S17&lt;&gt;0,(S17/$F17)*100,0)</f>
        <v>0</v>
      </c>
      <c r="Q17" s="373" t="e">
        <f>ROUND(S17*QCI!#REF!,2)</f>
        <v>#REF!</v>
      </c>
      <c r="R17" s="373" t="e">
        <f>S17-Q17</f>
        <v>#REF!</v>
      </c>
      <c r="S17" s="76"/>
      <c r="T17" s="375">
        <f>IF(W17&lt;&gt;0,(W17/$F17)*100,0)</f>
        <v>0</v>
      </c>
      <c r="U17" s="373" t="e">
        <f>ROUND(W17*QCI!#REF!,2)</f>
        <v>#REF!</v>
      </c>
      <c r="V17" s="373" t="e">
        <f>W17-U17</f>
        <v>#REF!</v>
      </c>
      <c r="W17" s="76"/>
      <c r="X17" s="375">
        <f>IF(AA17&lt;&gt;0,(AA17/$F17)*100,0)</f>
        <v>0</v>
      </c>
      <c r="Y17" s="373" t="e">
        <f>ROUND(AA17*QCI!#REF!,2)</f>
        <v>#REF!</v>
      </c>
      <c r="Z17" s="373" t="e">
        <f>AA17-Y17</f>
        <v>#REF!</v>
      </c>
      <c r="AA17" s="76"/>
      <c r="AB17" s="375">
        <f>IF(AE17&lt;&gt;0,(AE17/$F17)*100,0)</f>
        <v>0</v>
      </c>
      <c r="AC17" s="373" t="e">
        <f>ROUND(AE17*QCI!#REF!,2)</f>
        <v>#REF!</v>
      </c>
      <c r="AD17" s="373" t="e">
        <f>AE17-AC17</f>
        <v>#REF!</v>
      </c>
      <c r="AE17" s="76"/>
      <c r="AF17" s="375">
        <f>IF(AI17&lt;&gt;0,(AI17/$F17)*100,0)</f>
        <v>0</v>
      </c>
      <c r="AG17" s="373" t="e">
        <f>ROUND(AI17*QCI!#REF!,2)</f>
        <v>#REF!</v>
      </c>
      <c r="AH17" s="373" t="e">
        <f>AI17-AG17</f>
        <v>#REF!</v>
      </c>
      <c r="AI17" s="76"/>
      <c r="AJ17" s="375">
        <f>IF(AM17&lt;&gt;0,(AM17/$F17)*100,0)</f>
        <v>0</v>
      </c>
      <c r="AK17" s="373" t="e">
        <f>ROUND(AM17*QCI!#REF!,2)</f>
        <v>#REF!</v>
      </c>
      <c r="AL17" s="373" t="e">
        <f>AM17-AK17</f>
        <v>#REF!</v>
      </c>
      <c r="AM17" s="76"/>
      <c r="AN17" s="375">
        <f>IF(AQ17&lt;&gt;0,(AQ17/$F17)*100,0)</f>
        <v>0</v>
      </c>
      <c r="AO17" s="373" t="e">
        <f>ROUND(AQ17*QCI!#REF!,2)</f>
        <v>#REF!</v>
      </c>
      <c r="AP17" s="373" t="e">
        <f>AQ17-AO17</f>
        <v>#REF!</v>
      </c>
      <c r="AQ17" s="76"/>
      <c r="AR17" s="375">
        <f>IF(AU17&lt;&gt;0,(AU17/$F17)*100,0)</f>
        <v>0</v>
      </c>
      <c r="AS17" s="373" t="e">
        <f>ROUND(AU17*QCI!#REF!,2)</f>
        <v>#REF!</v>
      </c>
      <c r="AT17" s="373" t="e">
        <f>AU17-AS17</f>
        <v>#REF!</v>
      </c>
      <c r="AU17" s="76"/>
      <c r="AV17" s="375">
        <f>IF(AY17&lt;&gt;0,(AY17/$F17)*100,0)</f>
        <v>0</v>
      </c>
      <c r="AW17" s="373" t="e">
        <f>ROUND(AY17*QCI!#REF!,2)</f>
        <v>#REF!</v>
      </c>
      <c r="AX17" s="373" t="e">
        <f>AY17-AW17</f>
        <v>#REF!</v>
      </c>
      <c r="AY17" s="76"/>
      <c r="AZ17" s="375">
        <f>IF(BC17&lt;&gt;0,(BC17/$F17)*100,0)</f>
        <v>0</v>
      </c>
      <c r="BA17" s="373" t="e">
        <f>ROUND(BC17*QCI!#REF!,2)</f>
        <v>#REF!</v>
      </c>
      <c r="BB17" s="373" t="e">
        <f>BC17-BA17</f>
        <v>#REF!</v>
      </c>
      <c r="BC17" s="76"/>
      <c r="BD17" s="375">
        <f>IF(BG17&lt;&gt;0,(BG17/$F17)*100,0)</f>
        <v>0</v>
      </c>
      <c r="BE17" s="373" t="e">
        <f>ROUND(BG17*QCI!#REF!,2)</f>
        <v>#REF!</v>
      </c>
      <c r="BF17" s="373" t="e">
        <f>BG17-BE17</f>
        <v>#REF!</v>
      </c>
      <c r="BG17" s="76"/>
      <c r="BH17" s="375">
        <f>IF(BK17&lt;&gt;0,(BK17/$F17)*100,0)</f>
        <v>0</v>
      </c>
      <c r="BI17" s="373" t="e">
        <f>ROUND(BK17*QCI!#REF!,2)</f>
        <v>#REF!</v>
      </c>
      <c r="BJ17" s="373" t="e">
        <f>BK17-BI17</f>
        <v>#REF!</v>
      </c>
      <c r="BK17" s="76"/>
      <c r="BL17" s="375">
        <f>IF(BO17&lt;&gt;0,(BO17/$F17)*100,0)</f>
        <v>0</v>
      </c>
      <c r="BM17" s="373" t="e">
        <f>ROUND(BO17*QCI!#REF!,2)</f>
        <v>#REF!</v>
      </c>
      <c r="BN17" s="373" t="e">
        <f>BO17-BM17</f>
        <v>#REF!</v>
      </c>
      <c r="BO17" s="76"/>
      <c r="BP17" s="375">
        <f>IF(BS17&lt;&gt;0,(BS17/$F17)*100,0)</f>
        <v>0</v>
      </c>
      <c r="BQ17" s="373" t="e">
        <f>ROUND(BS17*QCI!#REF!,2)</f>
        <v>#REF!</v>
      </c>
      <c r="BR17" s="373" t="e">
        <f>BS17-BQ17</f>
        <v>#REF!</v>
      </c>
      <c r="BS17" s="76"/>
      <c r="BT17" s="375">
        <f>IF(BW17&lt;&gt;0,(BW17/$F17)*100,0)</f>
        <v>0</v>
      </c>
      <c r="BU17" s="373" t="e">
        <f>ROUND(BW17*QCI!#REF!,2)</f>
        <v>#REF!</v>
      </c>
      <c r="BV17" s="373" t="e">
        <f>BW17-BU17</f>
        <v>#REF!</v>
      </c>
      <c r="BW17" s="76"/>
      <c r="BX17" s="375">
        <f>IF(CA17&lt;&gt;0,(CA17/$F17)*100,0)</f>
        <v>0</v>
      </c>
      <c r="BY17" s="373" t="e">
        <f>ROUND(CA17*QCI!#REF!,2)</f>
        <v>#REF!</v>
      </c>
      <c r="BZ17" s="373" t="e">
        <f>CA17-BY17</f>
        <v>#REF!</v>
      </c>
      <c r="CA17" s="76"/>
      <c r="CB17" s="375">
        <f>IF(CE17&lt;&gt;0,(CE17/$F17)*100,0)</f>
        <v>0</v>
      </c>
      <c r="CC17" s="373" t="e">
        <f>ROUND(CE17*QCI!#REF!,2)</f>
        <v>#REF!</v>
      </c>
      <c r="CD17" s="373" t="e">
        <f>CE17-CC17</f>
        <v>#REF!</v>
      </c>
      <c r="CE17" s="76"/>
      <c r="CF17" s="375">
        <f>IF(CI17&lt;&gt;0,(CI17/$F17)*100,0)</f>
        <v>0</v>
      </c>
      <c r="CG17" s="373" t="e">
        <f>ROUND(CI17*QCI!#REF!,2)</f>
        <v>#REF!</v>
      </c>
      <c r="CH17" s="373" t="e">
        <f>CI17-CG17</f>
        <v>#REF!</v>
      </c>
      <c r="CI17" s="76"/>
      <c r="CJ17" s="375">
        <f>IF(CM17&lt;&gt;0,(CM17/$F17)*100,0)</f>
        <v>0</v>
      </c>
      <c r="CK17" s="373" t="e">
        <f>ROUND(CM17*QCI!#REF!,2)</f>
        <v>#REF!</v>
      </c>
      <c r="CL17" s="373" t="e">
        <f>CM17-CK17</f>
        <v>#REF!</v>
      </c>
      <c r="CM17" s="76"/>
      <c r="CN17" s="375">
        <f>IF(CQ17&lt;&gt;0,(CQ17/$F17)*100,0)</f>
        <v>0</v>
      </c>
      <c r="CO17" s="373" t="e">
        <f>ROUND(CQ17*QCI!#REF!,2)</f>
        <v>#REF!</v>
      </c>
      <c r="CP17" s="373" t="e">
        <f>CQ17-CO17</f>
        <v>#REF!</v>
      </c>
      <c r="CQ17" s="76"/>
      <c r="CR17" s="375">
        <f>IF(CU17&lt;&gt;0,(CU17/$F17)*100,0)</f>
        <v>0</v>
      </c>
      <c r="CS17" s="373" t="e">
        <f>ROUND(CU17*QCI!#REF!,2)</f>
        <v>#REF!</v>
      </c>
      <c r="CT17" s="373" t="e">
        <f>CU17-CS17</f>
        <v>#REF!</v>
      </c>
      <c r="CU17" s="76"/>
      <c r="CV17" s="375">
        <f>IF(CY17&lt;&gt;0,(CY17/$F17)*100,0)</f>
        <v>0</v>
      </c>
      <c r="CW17" s="373" t="e">
        <f>ROUND(CY17*QCI!#REF!,2)</f>
        <v>#REF!</v>
      </c>
      <c r="CX17" s="373" t="e">
        <f>CY17-CW17</f>
        <v>#REF!</v>
      </c>
      <c r="CY17" s="76"/>
      <c r="CZ17" s="375">
        <f>IF(DC17&lt;&gt;0,(DC17/$F17)*100,0)</f>
        <v>0</v>
      </c>
      <c r="DA17" s="373" t="e">
        <f>ROUND(DC17*QCI!#REF!,2)</f>
        <v>#REF!</v>
      </c>
      <c r="DB17" s="373" t="e">
        <f>DC17-DA17</f>
        <v>#REF!</v>
      </c>
      <c r="DC17" s="76"/>
      <c r="DD17"/>
      <c r="DE17"/>
      <c r="DF17"/>
      <c r="DG17"/>
      <c r="DH17"/>
      <c r="DI17"/>
      <c r="DJ17"/>
      <c r="DK17"/>
    </row>
    <row r="18" spans="2:115" ht="12.75" customHeight="1">
      <c r="B18" s="351"/>
      <c r="C18" s="352"/>
      <c r="D18" s="376" t="s">
        <v>59</v>
      </c>
      <c r="E18" s="377" t="s">
        <v>30</v>
      </c>
      <c r="F18" s="378" t="e">
        <f>IF(F17=0,F15,F17)</f>
        <v>#REF!</v>
      </c>
      <c r="G18" s="379"/>
      <c r="H18" s="380"/>
      <c r="I18" s="381"/>
      <c r="J18" s="381"/>
      <c r="K18" s="382"/>
      <c r="L18" s="383">
        <f t="shared" ref="L18:W18" si="4">L17+H18</f>
        <v>0</v>
      </c>
      <c r="M18" s="383" t="e">
        <f t="shared" si="4"/>
        <v>#REF!</v>
      </c>
      <c r="N18" s="384" t="e">
        <f t="shared" si="4"/>
        <v>#REF!</v>
      </c>
      <c r="O18" s="385">
        <f t="shared" si="4"/>
        <v>0</v>
      </c>
      <c r="P18" s="386">
        <f t="shared" si="4"/>
        <v>0</v>
      </c>
      <c r="Q18" s="383" t="e">
        <f t="shared" si="4"/>
        <v>#REF!</v>
      </c>
      <c r="R18" s="383" t="e">
        <f t="shared" si="4"/>
        <v>#REF!</v>
      </c>
      <c r="S18" s="385">
        <f t="shared" si="4"/>
        <v>0</v>
      </c>
      <c r="T18" s="386">
        <f t="shared" si="4"/>
        <v>0</v>
      </c>
      <c r="U18" s="383" t="e">
        <f t="shared" si="4"/>
        <v>#REF!</v>
      </c>
      <c r="V18" s="383" t="e">
        <f t="shared" si="4"/>
        <v>#REF!</v>
      </c>
      <c r="W18" s="385">
        <f t="shared" si="4"/>
        <v>0</v>
      </c>
      <c r="X18" s="386">
        <f t="shared" ref="X18:BC18" si="5">X17+T18</f>
        <v>0</v>
      </c>
      <c r="Y18" s="383" t="e">
        <f t="shared" si="5"/>
        <v>#REF!</v>
      </c>
      <c r="Z18" s="383" t="e">
        <f t="shared" si="5"/>
        <v>#REF!</v>
      </c>
      <c r="AA18" s="385">
        <f t="shared" si="5"/>
        <v>0</v>
      </c>
      <c r="AB18" s="386">
        <f t="shared" si="5"/>
        <v>0</v>
      </c>
      <c r="AC18" s="383" t="e">
        <f t="shared" si="5"/>
        <v>#REF!</v>
      </c>
      <c r="AD18" s="383" t="e">
        <f t="shared" si="5"/>
        <v>#REF!</v>
      </c>
      <c r="AE18" s="385">
        <f t="shared" si="5"/>
        <v>0</v>
      </c>
      <c r="AF18" s="386">
        <f t="shared" si="5"/>
        <v>0</v>
      </c>
      <c r="AG18" s="383" t="e">
        <f t="shared" si="5"/>
        <v>#REF!</v>
      </c>
      <c r="AH18" s="383" t="e">
        <f t="shared" si="5"/>
        <v>#REF!</v>
      </c>
      <c r="AI18" s="385">
        <f t="shared" si="5"/>
        <v>0</v>
      </c>
      <c r="AJ18" s="386">
        <f t="shared" si="5"/>
        <v>0</v>
      </c>
      <c r="AK18" s="383" t="e">
        <f t="shared" si="5"/>
        <v>#REF!</v>
      </c>
      <c r="AL18" s="383" t="e">
        <f t="shared" si="5"/>
        <v>#REF!</v>
      </c>
      <c r="AM18" s="385">
        <f t="shared" si="5"/>
        <v>0</v>
      </c>
      <c r="AN18" s="386">
        <f t="shared" si="5"/>
        <v>0</v>
      </c>
      <c r="AO18" s="383" t="e">
        <f t="shared" si="5"/>
        <v>#REF!</v>
      </c>
      <c r="AP18" s="383" t="e">
        <f t="shared" si="5"/>
        <v>#REF!</v>
      </c>
      <c r="AQ18" s="385">
        <f t="shared" si="5"/>
        <v>0</v>
      </c>
      <c r="AR18" s="386">
        <f t="shared" si="5"/>
        <v>0</v>
      </c>
      <c r="AS18" s="383" t="e">
        <f t="shared" si="5"/>
        <v>#REF!</v>
      </c>
      <c r="AT18" s="383" t="e">
        <f t="shared" si="5"/>
        <v>#REF!</v>
      </c>
      <c r="AU18" s="385">
        <f t="shared" si="5"/>
        <v>0</v>
      </c>
      <c r="AV18" s="386">
        <f t="shared" si="5"/>
        <v>0</v>
      </c>
      <c r="AW18" s="383" t="e">
        <f t="shared" si="5"/>
        <v>#REF!</v>
      </c>
      <c r="AX18" s="383" t="e">
        <f t="shared" si="5"/>
        <v>#REF!</v>
      </c>
      <c r="AY18" s="385">
        <f t="shared" si="5"/>
        <v>0</v>
      </c>
      <c r="AZ18" s="386">
        <f t="shared" si="5"/>
        <v>0</v>
      </c>
      <c r="BA18" s="383" t="e">
        <f t="shared" si="5"/>
        <v>#REF!</v>
      </c>
      <c r="BB18" s="383" t="e">
        <f t="shared" si="5"/>
        <v>#REF!</v>
      </c>
      <c r="BC18" s="385">
        <f t="shared" si="5"/>
        <v>0</v>
      </c>
      <c r="BD18" s="386">
        <f t="shared" ref="BD18:CI18" si="6">BD17+AZ18</f>
        <v>0</v>
      </c>
      <c r="BE18" s="383" t="e">
        <f t="shared" si="6"/>
        <v>#REF!</v>
      </c>
      <c r="BF18" s="383" t="e">
        <f t="shared" si="6"/>
        <v>#REF!</v>
      </c>
      <c r="BG18" s="385">
        <f t="shared" si="6"/>
        <v>0</v>
      </c>
      <c r="BH18" s="386">
        <f t="shared" si="6"/>
        <v>0</v>
      </c>
      <c r="BI18" s="383" t="e">
        <f t="shared" si="6"/>
        <v>#REF!</v>
      </c>
      <c r="BJ18" s="383" t="e">
        <f t="shared" si="6"/>
        <v>#REF!</v>
      </c>
      <c r="BK18" s="385">
        <f t="shared" si="6"/>
        <v>0</v>
      </c>
      <c r="BL18" s="386">
        <f t="shared" si="6"/>
        <v>0</v>
      </c>
      <c r="BM18" s="383" t="e">
        <f t="shared" si="6"/>
        <v>#REF!</v>
      </c>
      <c r="BN18" s="383" t="e">
        <f t="shared" si="6"/>
        <v>#REF!</v>
      </c>
      <c r="BO18" s="385">
        <f t="shared" si="6"/>
        <v>0</v>
      </c>
      <c r="BP18" s="386">
        <f t="shared" si="6"/>
        <v>0</v>
      </c>
      <c r="BQ18" s="383" t="e">
        <f t="shared" si="6"/>
        <v>#REF!</v>
      </c>
      <c r="BR18" s="383" t="e">
        <f t="shared" si="6"/>
        <v>#REF!</v>
      </c>
      <c r="BS18" s="385">
        <f t="shared" si="6"/>
        <v>0</v>
      </c>
      <c r="BT18" s="386">
        <f t="shared" si="6"/>
        <v>0</v>
      </c>
      <c r="BU18" s="383" t="e">
        <f t="shared" si="6"/>
        <v>#REF!</v>
      </c>
      <c r="BV18" s="383" t="e">
        <f t="shared" si="6"/>
        <v>#REF!</v>
      </c>
      <c r="BW18" s="385">
        <f t="shared" si="6"/>
        <v>0</v>
      </c>
      <c r="BX18" s="386">
        <f t="shared" si="6"/>
        <v>0</v>
      </c>
      <c r="BY18" s="383" t="e">
        <f t="shared" si="6"/>
        <v>#REF!</v>
      </c>
      <c r="BZ18" s="383" t="e">
        <f t="shared" si="6"/>
        <v>#REF!</v>
      </c>
      <c r="CA18" s="385">
        <f t="shared" si="6"/>
        <v>0</v>
      </c>
      <c r="CB18" s="386">
        <f t="shared" si="6"/>
        <v>0</v>
      </c>
      <c r="CC18" s="383" t="e">
        <f t="shared" si="6"/>
        <v>#REF!</v>
      </c>
      <c r="CD18" s="383" t="e">
        <f t="shared" si="6"/>
        <v>#REF!</v>
      </c>
      <c r="CE18" s="385">
        <f t="shared" si="6"/>
        <v>0</v>
      </c>
      <c r="CF18" s="386">
        <f t="shared" si="6"/>
        <v>0</v>
      </c>
      <c r="CG18" s="383" t="e">
        <f t="shared" si="6"/>
        <v>#REF!</v>
      </c>
      <c r="CH18" s="383" t="e">
        <f t="shared" si="6"/>
        <v>#REF!</v>
      </c>
      <c r="CI18" s="385">
        <f t="shared" si="6"/>
        <v>0</v>
      </c>
      <c r="CJ18" s="386">
        <f t="shared" ref="CJ18:DC18" si="7">CJ17+CF18</f>
        <v>0</v>
      </c>
      <c r="CK18" s="383" t="e">
        <f t="shared" si="7"/>
        <v>#REF!</v>
      </c>
      <c r="CL18" s="383" t="e">
        <f t="shared" si="7"/>
        <v>#REF!</v>
      </c>
      <c r="CM18" s="385">
        <f t="shared" si="7"/>
        <v>0</v>
      </c>
      <c r="CN18" s="386">
        <f t="shared" si="7"/>
        <v>0</v>
      </c>
      <c r="CO18" s="383" t="e">
        <f t="shared" si="7"/>
        <v>#REF!</v>
      </c>
      <c r="CP18" s="383" t="e">
        <f t="shared" si="7"/>
        <v>#REF!</v>
      </c>
      <c r="CQ18" s="385">
        <f t="shared" si="7"/>
        <v>0</v>
      </c>
      <c r="CR18" s="386">
        <f t="shared" si="7"/>
        <v>0</v>
      </c>
      <c r="CS18" s="383" t="e">
        <f t="shared" si="7"/>
        <v>#REF!</v>
      </c>
      <c r="CT18" s="383" t="e">
        <f t="shared" si="7"/>
        <v>#REF!</v>
      </c>
      <c r="CU18" s="385">
        <f t="shared" si="7"/>
        <v>0</v>
      </c>
      <c r="CV18" s="386">
        <f t="shared" si="7"/>
        <v>0</v>
      </c>
      <c r="CW18" s="383" t="e">
        <f t="shared" si="7"/>
        <v>#REF!</v>
      </c>
      <c r="CX18" s="383" t="e">
        <f t="shared" si="7"/>
        <v>#REF!</v>
      </c>
      <c r="CY18" s="385">
        <f t="shared" si="7"/>
        <v>0</v>
      </c>
      <c r="CZ18" s="386">
        <f t="shared" si="7"/>
        <v>0</v>
      </c>
      <c r="DA18" s="383" t="e">
        <f t="shared" si="7"/>
        <v>#REF!</v>
      </c>
      <c r="DB18" s="383" t="e">
        <f t="shared" si="7"/>
        <v>#REF!</v>
      </c>
      <c r="DC18" s="385">
        <f t="shared" si="7"/>
        <v>0</v>
      </c>
      <c r="DD18"/>
      <c r="DE18"/>
      <c r="DF18"/>
      <c r="DG18"/>
      <c r="DH18"/>
      <c r="DI18"/>
      <c r="DJ18"/>
      <c r="DK18"/>
    </row>
    <row r="19" spans="2:115" ht="12.75" customHeight="1">
      <c r="B19" s="335">
        <v>2</v>
      </c>
      <c r="C19" s="387" t="str">
        <f>QCI!C16</f>
        <v>DEMOLIÇÃO</v>
      </c>
      <c r="D19" s="337" t="s">
        <v>57</v>
      </c>
      <c r="E19" s="338" t="s">
        <v>27</v>
      </c>
      <c r="F19" s="339" t="e">
        <f>QCI!Y16</f>
        <v>#REF!</v>
      </c>
      <c r="G19" s="340">
        <f>CronogFF!G17</f>
        <v>9.6493109905294236E-2</v>
      </c>
      <c r="H19" s="341"/>
      <c r="I19" s="342"/>
      <c r="J19" s="342"/>
      <c r="K19" s="343"/>
      <c r="L19" s="344">
        <f>CronogFF!H17</f>
        <v>0</v>
      </c>
      <c r="M19" s="345" t="e">
        <f>L19*QCI!$Y16*QCI!$R16/100</f>
        <v>#REF!</v>
      </c>
      <c r="N19" s="346" t="e">
        <f>L19/100*QCI!$Y16*(QCI!$U16+QCI!$W16)</f>
        <v>#REF!</v>
      </c>
      <c r="O19" s="347" t="e">
        <f>M19+N19</f>
        <v>#REF!</v>
      </c>
      <c r="P19" s="344">
        <f>CronogFF!L17</f>
        <v>85</v>
      </c>
      <c r="Q19" s="349" t="e">
        <f>P19*QCI!$Y16*QCI!$R16/100</f>
        <v>#REF!</v>
      </c>
      <c r="R19" s="349" t="e">
        <f>P19/100*QCI!$Y16*(QCI!$U16+QCI!$W16)</f>
        <v>#REF!</v>
      </c>
      <c r="S19" s="350" t="e">
        <f>Q19+R19</f>
        <v>#REF!</v>
      </c>
      <c r="T19" s="344">
        <f>CronogFF!P17</f>
        <v>15</v>
      </c>
      <c r="U19" s="349" t="e">
        <f>T19*QCI!$Y16*QCI!$R16/100</f>
        <v>#REF!</v>
      </c>
      <c r="V19" s="349" t="e">
        <f>T19/100*QCI!$Y16*(QCI!$U16+QCI!$W16)</f>
        <v>#REF!</v>
      </c>
      <c r="W19" s="350" t="e">
        <f>U19+V19</f>
        <v>#REF!</v>
      </c>
      <c r="X19" s="344">
        <f>CronogFF!T17</f>
        <v>0</v>
      </c>
      <c r="Y19" s="349" t="e">
        <f>X19*QCI!$Y16*QCI!$R16/100</f>
        <v>#REF!</v>
      </c>
      <c r="Z19" s="349" t="e">
        <f>X19/100*QCI!$Y16*(QCI!$U16+QCI!$W16)</f>
        <v>#REF!</v>
      </c>
      <c r="AA19" s="350" t="e">
        <f>Y19+Z19</f>
        <v>#REF!</v>
      </c>
      <c r="AB19" s="344">
        <f>CronogFF!X17</f>
        <v>0</v>
      </c>
      <c r="AC19" s="349" t="e">
        <f>AB19*QCI!$Y16*QCI!$R16/100</f>
        <v>#REF!</v>
      </c>
      <c r="AD19" s="349" t="e">
        <f>AB19/100*QCI!$Y16*(QCI!$U16+QCI!$W16)</f>
        <v>#REF!</v>
      </c>
      <c r="AE19" s="350" t="e">
        <f>AC19+AD19</f>
        <v>#REF!</v>
      </c>
      <c r="AF19" s="344">
        <f>CronogFF!AB17</f>
        <v>0</v>
      </c>
      <c r="AG19" s="349" t="e">
        <f>AF19*QCI!$Y16*QCI!$R16/100</f>
        <v>#REF!</v>
      </c>
      <c r="AH19" s="349" t="e">
        <f>AF19/100*QCI!$Y16*(QCI!$U16+QCI!$W16)</f>
        <v>#REF!</v>
      </c>
      <c r="AI19" s="350" t="e">
        <f>AG19+AH19</f>
        <v>#REF!</v>
      </c>
      <c r="AJ19" s="344">
        <f>CronogFF!AF17</f>
        <v>0</v>
      </c>
      <c r="AK19" s="349" t="e">
        <f>AJ19*QCI!$Y16*QCI!$R16/100</f>
        <v>#REF!</v>
      </c>
      <c r="AL19" s="349" t="e">
        <f>AJ19/100*QCI!$Y16*(QCI!$U16+QCI!$W16)</f>
        <v>#REF!</v>
      </c>
      <c r="AM19" s="350" t="e">
        <f>AK19+AL19</f>
        <v>#REF!</v>
      </c>
      <c r="AN19" s="344">
        <f>CronogFF!AJ17</f>
        <v>0</v>
      </c>
      <c r="AO19" s="349" t="e">
        <f>AN19*QCI!$Y16*QCI!$R16/100</f>
        <v>#REF!</v>
      </c>
      <c r="AP19" s="349" t="e">
        <f>AN19/100*QCI!$Y16*(QCI!$U16+QCI!$W16)</f>
        <v>#REF!</v>
      </c>
      <c r="AQ19" s="350" t="e">
        <f>AO19+AP19</f>
        <v>#REF!</v>
      </c>
      <c r="AR19" s="344">
        <f>CronogFF!AN17</f>
        <v>0</v>
      </c>
      <c r="AS19" s="349" t="e">
        <f>AR19*QCI!$Y16*QCI!$R16/100</f>
        <v>#REF!</v>
      </c>
      <c r="AT19" s="349" t="e">
        <f>AR19/100*QCI!$Y16*(QCI!$U16+QCI!$W16)</f>
        <v>#REF!</v>
      </c>
      <c r="AU19" s="350" t="e">
        <f>AS19+AT19</f>
        <v>#REF!</v>
      </c>
      <c r="AV19" s="344">
        <f>CronogFF!AR17</f>
        <v>0</v>
      </c>
      <c r="AW19" s="349" t="e">
        <f>AV19*QCI!$Y16*QCI!$R16/100</f>
        <v>#REF!</v>
      </c>
      <c r="AX19" s="349" t="e">
        <f>AV19/100*QCI!$Y16*(QCI!$U16+QCI!$W16)</f>
        <v>#REF!</v>
      </c>
      <c r="AY19" s="350" t="e">
        <f>AW19+AX19</f>
        <v>#REF!</v>
      </c>
      <c r="AZ19" s="344">
        <f>CronogFF!AV17</f>
        <v>0</v>
      </c>
      <c r="BA19" s="349" t="e">
        <f>AZ19*QCI!$Y16*QCI!$R16/100</f>
        <v>#REF!</v>
      </c>
      <c r="BB19" s="349" t="e">
        <f>AZ19/100*QCI!$Y16*(QCI!$U16+QCI!$W16)</f>
        <v>#REF!</v>
      </c>
      <c r="BC19" s="350" t="e">
        <f>BA19+BB19</f>
        <v>#REF!</v>
      </c>
      <c r="BD19" s="344">
        <f>CronogFF!AZ17</f>
        <v>0</v>
      </c>
      <c r="BE19" s="349" t="e">
        <f>BD19*QCI!$Y16*QCI!$R16/100</f>
        <v>#REF!</v>
      </c>
      <c r="BF19" s="349" t="e">
        <f>BD19/100*QCI!$Y16*(QCI!$U16+QCI!$W16)</f>
        <v>#REF!</v>
      </c>
      <c r="BG19" s="350" t="e">
        <f>BE19+BF19</f>
        <v>#REF!</v>
      </c>
      <c r="BH19" s="344">
        <f>CronogFF!BD17</f>
        <v>0</v>
      </c>
      <c r="BI19" s="349" t="e">
        <f>BH19*QCI!$Y16*QCI!$R16/100</f>
        <v>#REF!</v>
      </c>
      <c r="BJ19" s="349" t="e">
        <f>BH19/100*QCI!$Y16*(QCI!$U16+QCI!$W16)</f>
        <v>#REF!</v>
      </c>
      <c r="BK19" s="350" t="e">
        <f>BI19+BJ19</f>
        <v>#REF!</v>
      </c>
      <c r="BL19" s="344">
        <f>CronogFF!BH17</f>
        <v>0</v>
      </c>
      <c r="BM19" s="349" t="e">
        <f>BL19*QCI!$Y16*QCI!$R16/100</f>
        <v>#REF!</v>
      </c>
      <c r="BN19" s="349" t="e">
        <f>BL19/100*QCI!$Y16*(QCI!$U16+QCI!$W16)</f>
        <v>#REF!</v>
      </c>
      <c r="BO19" s="350" t="e">
        <f>BM19+BN19</f>
        <v>#REF!</v>
      </c>
      <c r="BP19" s="344">
        <f>CronogFF!BL17</f>
        <v>0</v>
      </c>
      <c r="BQ19" s="349" t="e">
        <f>BP19*QCI!$Y16*QCI!$R16/100</f>
        <v>#REF!</v>
      </c>
      <c r="BR19" s="349" t="e">
        <f>BP19/100*QCI!$Y16*(QCI!$U16+QCI!$W16)</f>
        <v>#REF!</v>
      </c>
      <c r="BS19" s="350" t="e">
        <f>BQ19+BR19</f>
        <v>#REF!</v>
      </c>
      <c r="BT19" s="344">
        <f>CronogFF!BP17</f>
        <v>0</v>
      </c>
      <c r="BU19" s="349" t="e">
        <f>BT19*QCI!$Y16*QCI!$R16/100</f>
        <v>#REF!</v>
      </c>
      <c r="BV19" s="349" t="e">
        <f>BT19/100*QCI!$Y16*(QCI!$U16+QCI!$W16)</f>
        <v>#REF!</v>
      </c>
      <c r="BW19" s="350" t="e">
        <f>BU19+BV19</f>
        <v>#REF!</v>
      </c>
      <c r="BX19" s="344">
        <f>CronogFF!BT17</f>
        <v>0</v>
      </c>
      <c r="BY19" s="349" t="e">
        <f>BX19*QCI!$Y16*QCI!$R16/100</f>
        <v>#REF!</v>
      </c>
      <c r="BZ19" s="349" t="e">
        <f>BX19/100*QCI!$Y16*(QCI!$U16+QCI!$W16)</f>
        <v>#REF!</v>
      </c>
      <c r="CA19" s="350" t="e">
        <f>BY19+BZ19</f>
        <v>#REF!</v>
      </c>
      <c r="CB19" s="344">
        <f>CronogFF!BX17</f>
        <v>0</v>
      </c>
      <c r="CC19" s="349" t="e">
        <f>CB19*QCI!$Y16*QCI!$R16/100</f>
        <v>#REF!</v>
      </c>
      <c r="CD19" s="349" t="e">
        <f>CB19/100*QCI!$Y16*(QCI!$U16+QCI!$W16)</f>
        <v>#REF!</v>
      </c>
      <c r="CE19" s="350" t="e">
        <f>CC19+CD19</f>
        <v>#REF!</v>
      </c>
      <c r="CF19" s="344">
        <f>CronogFF!CB17</f>
        <v>0</v>
      </c>
      <c r="CG19" s="349" t="e">
        <f>CF19*QCI!$Y16*QCI!$R16/100</f>
        <v>#REF!</v>
      </c>
      <c r="CH19" s="349" t="e">
        <f>CF19/100*QCI!$Y16*(QCI!$U16+QCI!$W16)</f>
        <v>#REF!</v>
      </c>
      <c r="CI19" s="350" t="e">
        <f>CG19+CH19</f>
        <v>#REF!</v>
      </c>
      <c r="CJ19" s="344">
        <f>CronogFF!CF17</f>
        <v>0</v>
      </c>
      <c r="CK19" s="349" t="e">
        <f>CJ19*QCI!$Y16*QCI!$R16/100</f>
        <v>#REF!</v>
      </c>
      <c r="CL19" s="349" t="e">
        <f>CJ19/100*QCI!$Y16*(QCI!$U16+QCI!$W16)</f>
        <v>#REF!</v>
      </c>
      <c r="CM19" s="350" t="e">
        <f>CK19+CL19</f>
        <v>#REF!</v>
      </c>
      <c r="CN19" s="344">
        <f>CronogFF!CJ17</f>
        <v>0</v>
      </c>
      <c r="CO19" s="349" t="e">
        <f>CN19*QCI!$Y16*QCI!$R16/100</f>
        <v>#REF!</v>
      </c>
      <c r="CP19" s="349" t="e">
        <f>CN19/100*QCI!$Y16*(QCI!$U16+QCI!$W16)</f>
        <v>#REF!</v>
      </c>
      <c r="CQ19" s="350" t="e">
        <f>CO19+CP19</f>
        <v>#REF!</v>
      </c>
      <c r="CR19" s="344">
        <f>CronogFF!CN17</f>
        <v>0</v>
      </c>
      <c r="CS19" s="349" t="e">
        <f>CR19*QCI!$Y16*QCI!$R16/100</f>
        <v>#REF!</v>
      </c>
      <c r="CT19" s="349" t="e">
        <f>CR19/100*QCI!$Y16*(QCI!$U16+QCI!$W16)</f>
        <v>#REF!</v>
      </c>
      <c r="CU19" s="350" t="e">
        <f>CS19+CT19</f>
        <v>#REF!</v>
      </c>
      <c r="CV19" s="344">
        <f>CronogFF!CR17</f>
        <v>0</v>
      </c>
      <c r="CW19" s="349" t="e">
        <f>CV19*QCI!$Y16*QCI!$R16/100</f>
        <v>#REF!</v>
      </c>
      <c r="CX19" s="349" t="e">
        <f>CV19/100*QCI!$Y16*(QCI!$U16+QCI!$W16)</f>
        <v>#REF!</v>
      </c>
      <c r="CY19" s="350" t="e">
        <f>CW19+CX19</f>
        <v>#REF!</v>
      </c>
      <c r="CZ19" s="344">
        <f>CronogFF!CV17</f>
        <v>0</v>
      </c>
      <c r="DA19" s="349" t="e">
        <f>CZ19*QCI!$Y16*QCI!$R16/100</f>
        <v>#REF!</v>
      </c>
      <c r="DB19" s="349" t="e">
        <f>CZ19/100*QCI!$Y16*(QCI!$U16+QCI!$W16)</f>
        <v>#REF!</v>
      </c>
      <c r="DC19" s="350" t="e">
        <f>DA19+DB19</f>
        <v>#REF!</v>
      </c>
      <c r="DD19"/>
      <c r="DE19"/>
      <c r="DF19"/>
      <c r="DG19"/>
      <c r="DH19"/>
      <c r="DI19"/>
      <c r="DJ19"/>
      <c r="DK19"/>
    </row>
    <row r="20" spans="2:115" ht="12.75" customHeight="1">
      <c r="B20" s="351"/>
      <c r="C20" s="352"/>
      <c r="D20" s="353" t="s">
        <v>57</v>
      </c>
      <c r="E20" s="354" t="s">
        <v>28</v>
      </c>
      <c r="F20" s="355">
        <f>IF(F21&lt;&gt;0,F19-F21,0)</f>
        <v>0</v>
      </c>
      <c r="G20" s="356"/>
      <c r="H20" s="357"/>
      <c r="I20" s="358"/>
      <c r="J20" s="358"/>
      <c r="K20" s="359"/>
      <c r="L20" s="360">
        <f t="shared" ref="L20:W20" si="8">L19+H20</f>
        <v>0</v>
      </c>
      <c r="M20" s="360" t="e">
        <f t="shared" si="8"/>
        <v>#REF!</v>
      </c>
      <c r="N20" s="361" t="e">
        <f t="shared" si="8"/>
        <v>#REF!</v>
      </c>
      <c r="O20" s="362" t="e">
        <f t="shared" si="8"/>
        <v>#REF!</v>
      </c>
      <c r="P20" s="363">
        <f t="shared" si="8"/>
        <v>85</v>
      </c>
      <c r="Q20" s="364" t="e">
        <f t="shared" si="8"/>
        <v>#REF!</v>
      </c>
      <c r="R20" s="365" t="e">
        <f t="shared" si="8"/>
        <v>#REF!</v>
      </c>
      <c r="S20" s="366" t="e">
        <f t="shared" si="8"/>
        <v>#REF!</v>
      </c>
      <c r="T20" s="363">
        <f t="shared" si="8"/>
        <v>100</v>
      </c>
      <c r="U20" s="364" t="e">
        <f t="shared" si="8"/>
        <v>#REF!</v>
      </c>
      <c r="V20" s="365" t="e">
        <f t="shared" si="8"/>
        <v>#REF!</v>
      </c>
      <c r="W20" s="366" t="e">
        <f t="shared" si="8"/>
        <v>#REF!</v>
      </c>
      <c r="X20" s="363">
        <f t="shared" ref="X20:BC20" si="9">X19+T20</f>
        <v>100</v>
      </c>
      <c r="Y20" s="364" t="e">
        <f t="shared" si="9"/>
        <v>#REF!</v>
      </c>
      <c r="Z20" s="365" t="e">
        <f t="shared" si="9"/>
        <v>#REF!</v>
      </c>
      <c r="AA20" s="366" t="e">
        <f t="shared" si="9"/>
        <v>#REF!</v>
      </c>
      <c r="AB20" s="363">
        <f t="shared" si="9"/>
        <v>100</v>
      </c>
      <c r="AC20" s="364" t="e">
        <f t="shared" si="9"/>
        <v>#REF!</v>
      </c>
      <c r="AD20" s="365" t="e">
        <f t="shared" si="9"/>
        <v>#REF!</v>
      </c>
      <c r="AE20" s="366" t="e">
        <f t="shared" si="9"/>
        <v>#REF!</v>
      </c>
      <c r="AF20" s="363">
        <f t="shared" si="9"/>
        <v>100</v>
      </c>
      <c r="AG20" s="364" t="e">
        <f t="shared" si="9"/>
        <v>#REF!</v>
      </c>
      <c r="AH20" s="365" t="e">
        <f t="shared" si="9"/>
        <v>#REF!</v>
      </c>
      <c r="AI20" s="366" t="e">
        <f t="shared" si="9"/>
        <v>#REF!</v>
      </c>
      <c r="AJ20" s="363">
        <f t="shared" si="9"/>
        <v>100</v>
      </c>
      <c r="AK20" s="364" t="e">
        <f t="shared" si="9"/>
        <v>#REF!</v>
      </c>
      <c r="AL20" s="365" t="e">
        <f t="shared" si="9"/>
        <v>#REF!</v>
      </c>
      <c r="AM20" s="366" t="e">
        <f t="shared" si="9"/>
        <v>#REF!</v>
      </c>
      <c r="AN20" s="363">
        <f t="shared" si="9"/>
        <v>100</v>
      </c>
      <c r="AO20" s="364" t="e">
        <f t="shared" si="9"/>
        <v>#REF!</v>
      </c>
      <c r="AP20" s="365" t="e">
        <f t="shared" si="9"/>
        <v>#REF!</v>
      </c>
      <c r="AQ20" s="366" t="e">
        <f t="shared" si="9"/>
        <v>#REF!</v>
      </c>
      <c r="AR20" s="363">
        <f t="shared" si="9"/>
        <v>100</v>
      </c>
      <c r="AS20" s="364" t="e">
        <f t="shared" si="9"/>
        <v>#REF!</v>
      </c>
      <c r="AT20" s="365" t="e">
        <f t="shared" si="9"/>
        <v>#REF!</v>
      </c>
      <c r="AU20" s="366" t="e">
        <f t="shared" si="9"/>
        <v>#REF!</v>
      </c>
      <c r="AV20" s="363">
        <f t="shared" si="9"/>
        <v>100</v>
      </c>
      <c r="AW20" s="364" t="e">
        <f t="shared" si="9"/>
        <v>#REF!</v>
      </c>
      <c r="AX20" s="365" t="e">
        <f t="shared" si="9"/>
        <v>#REF!</v>
      </c>
      <c r="AY20" s="366" t="e">
        <f t="shared" si="9"/>
        <v>#REF!</v>
      </c>
      <c r="AZ20" s="363">
        <f t="shared" si="9"/>
        <v>100</v>
      </c>
      <c r="BA20" s="364" t="e">
        <f t="shared" si="9"/>
        <v>#REF!</v>
      </c>
      <c r="BB20" s="365" t="e">
        <f t="shared" si="9"/>
        <v>#REF!</v>
      </c>
      <c r="BC20" s="366" t="e">
        <f t="shared" si="9"/>
        <v>#REF!</v>
      </c>
      <c r="BD20" s="363">
        <f t="shared" ref="BD20:CI20" si="10">BD19+AZ20</f>
        <v>100</v>
      </c>
      <c r="BE20" s="364" t="e">
        <f t="shared" si="10"/>
        <v>#REF!</v>
      </c>
      <c r="BF20" s="365" t="e">
        <f t="shared" si="10"/>
        <v>#REF!</v>
      </c>
      <c r="BG20" s="366" t="e">
        <f t="shared" si="10"/>
        <v>#REF!</v>
      </c>
      <c r="BH20" s="363">
        <f t="shared" si="10"/>
        <v>100</v>
      </c>
      <c r="BI20" s="364" t="e">
        <f t="shared" si="10"/>
        <v>#REF!</v>
      </c>
      <c r="BJ20" s="365" t="e">
        <f t="shared" si="10"/>
        <v>#REF!</v>
      </c>
      <c r="BK20" s="366" t="e">
        <f t="shared" si="10"/>
        <v>#REF!</v>
      </c>
      <c r="BL20" s="363">
        <f t="shared" si="10"/>
        <v>100</v>
      </c>
      <c r="BM20" s="364" t="e">
        <f t="shared" si="10"/>
        <v>#REF!</v>
      </c>
      <c r="BN20" s="365" t="e">
        <f t="shared" si="10"/>
        <v>#REF!</v>
      </c>
      <c r="BO20" s="366" t="e">
        <f t="shared" si="10"/>
        <v>#REF!</v>
      </c>
      <c r="BP20" s="363">
        <f t="shared" si="10"/>
        <v>100</v>
      </c>
      <c r="BQ20" s="364" t="e">
        <f t="shared" si="10"/>
        <v>#REF!</v>
      </c>
      <c r="BR20" s="365" t="e">
        <f t="shared" si="10"/>
        <v>#REF!</v>
      </c>
      <c r="BS20" s="366" t="e">
        <f t="shared" si="10"/>
        <v>#REF!</v>
      </c>
      <c r="BT20" s="363">
        <f t="shared" si="10"/>
        <v>100</v>
      </c>
      <c r="BU20" s="364" t="e">
        <f t="shared" si="10"/>
        <v>#REF!</v>
      </c>
      <c r="BV20" s="365" t="e">
        <f t="shared" si="10"/>
        <v>#REF!</v>
      </c>
      <c r="BW20" s="366" t="e">
        <f t="shared" si="10"/>
        <v>#REF!</v>
      </c>
      <c r="BX20" s="363">
        <f t="shared" si="10"/>
        <v>100</v>
      </c>
      <c r="BY20" s="364" t="e">
        <f t="shared" si="10"/>
        <v>#REF!</v>
      </c>
      <c r="BZ20" s="365" t="e">
        <f t="shared" si="10"/>
        <v>#REF!</v>
      </c>
      <c r="CA20" s="366" t="e">
        <f t="shared" si="10"/>
        <v>#REF!</v>
      </c>
      <c r="CB20" s="363">
        <f t="shared" si="10"/>
        <v>100</v>
      </c>
      <c r="CC20" s="364" t="e">
        <f t="shared" si="10"/>
        <v>#REF!</v>
      </c>
      <c r="CD20" s="365" t="e">
        <f t="shared" si="10"/>
        <v>#REF!</v>
      </c>
      <c r="CE20" s="366" t="e">
        <f t="shared" si="10"/>
        <v>#REF!</v>
      </c>
      <c r="CF20" s="363">
        <f t="shared" si="10"/>
        <v>100</v>
      </c>
      <c r="CG20" s="364" t="e">
        <f t="shared" si="10"/>
        <v>#REF!</v>
      </c>
      <c r="CH20" s="365" t="e">
        <f t="shared" si="10"/>
        <v>#REF!</v>
      </c>
      <c r="CI20" s="366" t="e">
        <f t="shared" si="10"/>
        <v>#REF!</v>
      </c>
      <c r="CJ20" s="363">
        <f t="shared" ref="CJ20:DC20" si="11">CJ19+CF20</f>
        <v>100</v>
      </c>
      <c r="CK20" s="364" t="e">
        <f t="shared" si="11"/>
        <v>#REF!</v>
      </c>
      <c r="CL20" s="365" t="e">
        <f t="shared" si="11"/>
        <v>#REF!</v>
      </c>
      <c r="CM20" s="366" t="e">
        <f t="shared" si="11"/>
        <v>#REF!</v>
      </c>
      <c r="CN20" s="363">
        <f t="shared" si="11"/>
        <v>100</v>
      </c>
      <c r="CO20" s="364" t="e">
        <f t="shared" si="11"/>
        <v>#REF!</v>
      </c>
      <c r="CP20" s="365" t="e">
        <f t="shared" si="11"/>
        <v>#REF!</v>
      </c>
      <c r="CQ20" s="366" t="e">
        <f t="shared" si="11"/>
        <v>#REF!</v>
      </c>
      <c r="CR20" s="363">
        <f t="shared" si="11"/>
        <v>100</v>
      </c>
      <c r="CS20" s="364" t="e">
        <f t="shared" si="11"/>
        <v>#REF!</v>
      </c>
      <c r="CT20" s="365" t="e">
        <f t="shared" si="11"/>
        <v>#REF!</v>
      </c>
      <c r="CU20" s="366" t="e">
        <f t="shared" si="11"/>
        <v>#REF!</v>
      </c>
      <c r="CV20" s="363">
        <f t="shared" si="11"/>
        <v>100</v>
      </c>
      <c r="CW20" s="364" t="e">
        <f t="shared" si="11"/>
        <v>#REF!</v>
      </c>
      <c r="CX20" s="365" t="e">
        <f t="shared" si="11"/>
        <v>#REF!</v>
      </c>
      <c r="CY20" s="366" t="e">
        <f t="shared" si="11"/>
        <v>#REF!</v>
      </c>
      <c r="CZ20" s="363">
        <f t="shared" si="11"/>
        <v>100</v>
      </c>
      <c r="DA20" s="364" t="e">
        <f t="shared" si="11"/>
        <v>#REF!</v>
      </c>
      <c r="DB20" s="365" t="e">
        <f t="shared" si="11"/>
        <v>#REF!</v>
      </c>
      <c r="DC20" s="366" t="e">
        <f t="shared" si="11"/>
        <v>#REF!</v>
      </c>
      <c r="DD20"/>
      <c r="DE20"/>
      <c r="DF20"/>
      <c r="DG20"/>
      <c r="DH20"/>
      <c r="DI20"/>
      <c r="DJ20"/>
      <c r="DK20"/>
    </row>
    <row r="21" spans="2:115" ht="12.75" customHeight="1">
      <c r="B21" s="351"/>
      <c r="C21" s="352"/>
      <c r="D21" s="367" t="s">
        <v>58</v>
      </c>
      <c r="E21" s="368" t="s">
        <v>29</v>
      </c>
      <c r="F21" s="74"/>
      <c r="G21" s="369">
        <f>IF(F21=0,0,F21/F$31)</f>
        <v>0</v>
      </c>
      <c r="H21" s="370"/>
      <c r="I21" s="371"/>
      <c r="J21" s="371"/>
      <c r="K21" s="372"/>
      <c r="L21" s="373">
        <f>IF(O21&lt;&gt;0,(O21/$F21)*100,0)</f>
        <v>0</v>
      </c>
      <c r="M21" s="373" t="e">
        <f>ROUND(O21*QCI!#REF!,2)</f>
        <v>#REF!</v>
      </c>
      <c r="N21" s="374" t="e">
        <f>O21-M21</f>
        <v>#REF!</v>
      </c>
      <c r="O21" s="76"/>
      <c r="P21" s="375">
        <f>IF(S21&lt;&gt;0,(S21/$F21)*100,0)</f>
        <v>0</v>
      </c>
      <c r="Q21" s="373" t="e">
        <f>ROUND(S21*QCI!#REF!,2)</f>
        <v>#REF!</v>
      </c>
      <c r="R21" s="373" t="e">
        <f>S21-Q21</f>
        <v>#REF!</v>
      </c>
      <c r="S21" s="76"/>
      <c r="T21" s="375">
        <f>IF(W21&lt;&gt;0,(W21/$F21)*100,0)</f>
        <v>0</v>
      </c>
      <c r="U21" s="373" t="e">
        <f>ROUND(W21*QCI!#REF!,2)</f>
        <v>#REF!</v>
      </c>
      <c r="V21" s="373" t="e">
        <f>W21-U21</f>
        <v>#REF!</v>
      </c>
      <c r="W21" s="76"/>
      <c r="X21" s="375">
        <f>IF(AA21&lt;&gt;0,(AA21/$F21)*100,0)</f>
        <v>0</v>
      </c>
      <c r="Y21" s="373" t="e">
        <f>ROUND(AA21*QCI!#REF!,2)</f>
        <v>#REF!</v>
      </c>
      <c r="Z21" s="373" t="e">
        <f>AA21-Y21</f>
        <v>#REF!</v>
      </c>
      <c r="AA21" s="76"/>
      <c r="AB21" s="375">
        <f>IF(AE21&lt;&gt;0,(AE21/$F21)*100,0)</f>
        <v>0</v>
      </c>
      <c r="AC21" s="373" t="e">
        <f>ROUND(AE21*QCI!#REF!,2)</f>
        <v>#REF!</v>
      </c>
      <c r="AD21" s="373" t="e">
        <f>AE21-AC21</f>
        <v>#REF!</v>
      </c>
      <c r="AE21" s="76"/>
      <c r="AF21" s="375">
        <f>IF(AI21&lt;&gt;0,(AI21/$F21)*100,0)</f>
        <v>0</v>
      </c>
      <c r="AG21" s="373" t="e">
        <f>ROUND(AI21*QCI!#REF!,2)</f>
        <v>#REF!</v>
      </c>
      <c r="AH21" s="373" t="e">
        <f>AI21-AG21</f>
        <v>#REF!</v>
      </c>
      <c r="AI21" s="76"/>
      <c r="AJ21" s="375">
        <f>IF(AM21&lt;&gt;0,(AM21/$F21)*100,0)</f>
        <v>0</v>
      </c>
      <c r="AK21" s="373" t="e">
        <f>ROUND(AM21*QCI!#REF!,2)</f>
        <v>#REF!</v>
      </c>
      <c r="AL21" s="373" t="e">
        <f>AM21-AK21</f>
        <v>#REF!</v>
      </c>
      <c r="AM21" s="76"/>
      <c r="AN21" s="375">
        <f>IF(AQ21&lt;&gt;0,(AQ21/$F21)*100,0)</f>
        <v>0</v>
      </c>
      <c r="AO21" s="373" t="e">
        <f>ROUND(AQ21*QCI!#REF!,2)</f>
        <v>#REF!</v>
      </c>
      <c r="AP21" s="373" t="e">
        <f>AQ21-AO21</f>
        <v>#REF!</v>
      </c>
      <c r="AQ21" s="76"/>
      <c r="AR21" s="375">
        <f>IF(AU21&lt;&gt;0,(AU21/$F21)*100,0)</f>
        <v>0</v>
      </c>
      <c r="AS21" s="373" t="e">
        <f>ROUND(AU21*QCI!#REF!,2)</f>
        <v>#REF!</v>
      </c>
      <c r="AT21" s="373" t="e">
        <f>AU21-AS21</f>
        <v>#REF!</v>
      </c>
      <c r="AU21" s="76"/>
      <c r="AV21" s="375">
        <f>IF(AY21&lt;&gt;0,(AY21/$F21)*100,0)</f>
        <v>0</v>
      </c>
      <c r="AW21" s="373" t="e">
        <f>ROUND(AY21*QCI!#REF!,2)</f>
        <v>#REF!</v>
      </c>
      <c r="AX21" s="373" t="e">
        <f>AY21-AW21</f>
        <v>#REF!</v>
      </c>
      <c r="AY21" s="76"/>
      <c r="AZ21" s="375">
        <f>IF(BC21&lt;&gt;0,(BC21/$F21)*100,0)</f>
        <v>0</v>
      </c>
      <c r="BA21" s="373" t="e">
        <f>ROUND(BC21*QCI!#REF!,2)</f>
        <v>#REF!</v>
      </c>
      <c r="BB21" s="373" t="e">
        <f>BC21-BA21</f>
        <v>#REF!</v>
      </c>
      <c r="BC21" s="76"/>
      <c r="BD21" s="375">
        <f>IF(BG21&lt;&gt;0,(BG21/$F21)*100,0)</f>
        <v>0</v>
      </c>
      <c r="BE21" s="373" t="e">
        <f>ROUND(BG21*QCI!#REF!,2)</f>
        <v>#REF!</v>
      </c>
      <c r="BF21" s="373" t="e">
        <f>BG21-BE21</f>
        <v>#REF!</v>
      </c>
      <c r="BG21" s="76"/>
      <c r="BH21" s="375">
        <f>IF(BK21&lt;&gt;0,(BK21/$F21)*100,0)</f>
        <v>0</v>
      </c>
      <c r="BI21" s="373" t="e">
        <f>ROUND(BK21*QCI!#REF!,2)</f>
        <v>#REF!</v>
      </c>
      <c r="BJ21" s="373" t="e">
        <f>BK21-BI21</f>
        <v>#REF!</v>
      </c>
      <c r="BK21" s="76"/>
      <c r="BL21" s="375">
        <f>IF(BO21&lt;&gt;0,(BO21/$F21)*100,0)</f>
        <v>0</v>
      </c>
      <c r="BM21" s="373" t="e">
        <f>ROUND(BO21*QCI!#REF!,2)</f>
        <v>#REF!</v>
      </c>
      <c r="BN21" s="373" t="e">
        <f>BO21-BM21</f>
        <v>#REF!</v>
      </c>
      <c r="BO21" s="76"/>
      <c r="BP21" s="375">
        <f>IF(BS21&lt;&gt;0,(BS21/$F21)*100,0)</f>
        <v>0</v>
      </c>
      <c r="BQ21" s="373" t="e">
        <f>ROUND(BS21*QCI!#REF!,2)</f>
        <v>#REF!</v>
      </c>
      <c r="BR21" s="373" t="e">
        <f>BS21-BQ21</f>
        <v>#REF!</v>
      </c>
      <c r="BS21" s="76"/>
      <c r="BT21" s="375">
        <f>IF(BW21&lt;&gt;0,(BW21/$F21)*100,0)</f>
        <v>0</v>
      </c>
      <c r="BU21" s="373" t="e">
        <f>ROUND(BW21*QCI!#REF!,2)</f>
        <v>#REF!</v>
      </c>
      <c r="BV21" s="373" t="e">
        <f>BW21-BU21</f>
        <v>#REF!</v>
      </c>
      <c r="BW21" s="76"/>
      <c r="BX21" s="375">
        <f>IF(CA21&lt;&gt;0,(CA21/$F21)*100,0)</f>
        <v>0</v>
      </c>
      <c r="BY21" s="373" t="e">
        <f>ROUND(CA21*QCI!#REF!,2)</f>
        <v>#REF!</v>
      </c>
      <c r="BZ21" s="373" t="e">
        <f>CA21-BY21</f>
        <v>#REF!</v>
      </c>
      <c r="CA21" s="76"/>
      <c r="CB21" s="375">
        <f>IF(CE21&lt;&gt;0,(CE21/$F21)*100,0)</f>
        <v>0</v>
      </c>
      <c r="CC21" s="373" t="e">
        <f>ROUND(CE21*QCI!#REF!,2)</f>
        <v>#REF!</v>
      </c>
      <c r="CD21" s="373" t="e">
        <f>CE21-CC21</f>
        <v>#REF!</v>
      </c>
      <c r="CE21" s="76"/>
      <c r="CF21" s="375">
        <f>IF(CI21&lt;&gt;0,(CI21/$F21)*100,0)</f>
        <v>0</v>
      </c>
      <c r="CG21" s="373" t="e">
        <f>ROUND(CI21*QCI!#REF!,2)</f>
        <v>#REF!</v>
      </c>
      <c r="CH21" s="373" t="e">
        <f>CI21-CG21</f>
        <v>#REF!</v>
      </c>
      <c r="CI21" s="76"/>
      <c r="CJ21" s="375">
        <f>IF(CM21&lt;&gt;0,(CM21/$F21)*100,0)</f>
        <v>0</v>
      </c>
      <c r="CK21" s="373" t="e">
        <f>ROUND(CM21*QCI!#REF!,2)</f>
        <v>#REF!</v>
      </c>
      <c r="CL21" s="373" t="e">
        <f>CM21-CK21</f>
        <v>#REF!</v>
      </c>
      <c r="CM21" s="76"/>
      <c r="CN21" s="375">
        <f>IF(CQ21&lt;&gt;0,(CQ21/$F21)*100,0)</f>
        <v>0</v>
      </c>
      <c r="CO21" s="373" t="e">
        <f>ROUND(CQ21*QCI!#REF!,2)</f>
        <v>#REF!</v>
      </c>
      <c r="CP21" s="373" t="e">
        <f>CQ21-CO21</f>
        <v>#REF!</v>
      </c>
      <c r="CQ21" s="76"/>
      <c r="CR21" s="375">
        <f>IF(CU21&lt;&gt;0,(CU21/$F21)*100,0)</f>
        <v>0</v>
      </c>
      <c r="CS21" s="373" t="e">
        <f>ROUND(CU21*QCI!#REF!,2)</f>
        <v>#REF!</v>
      </c>
      <c r="CT21" s="373" t="e">
        <f>CU21-CS21</f>
        <v>#REF!</v>
      </c>
      <c r="CU21" s="76"/>
      <c r="CV21" s="375">
        <f>IF(CY21&lt;&gt;0,(CY21/$F21)*100,0)</f>
        <v>0</v>
      </c>
      <c r="CW21" s="373" t="e">
        <f>ROUND(CY21*QCI!#REF!,2)</f>
        <v>#REF!</v>
      </c>
      <c r="CX21" s="373" t="e">
        <f>CY21-CW21</f>
        <v>#REF!</v>
      </c>
      <c r="CY21" s="76"/>
      <c r="CZ21" s="375">
        <f>IF(DC21&lt;&gt;0,(DC21/$F21)*100,0)</f>
        <v>0</v>
      </c>
      <c r="DA21" s="373" t="e">
        <f>ROUND(DC21*QCI!#REF!,2)</f>
        <v>#REF!</v>
      </c>
      <c r="DB21" s="373" t="e">
        <f>DC21-DA21</f>
        <v>#REF!</v>
      </c>
      <c r="DC21" s="76"/>
      <c r="DD21"/>
      <c r="DE21"/>
      <c r="DF21"/>
      <c r="DG21"/>
      <c r="DH21"/>
      <c r="DI21"/>
      <c r="DJ21"/>
      <c r="DK21"/>
    </row>
    <row r="22" spans="2:115" ht="12.75" customHeight="1">
      <c r="B22" s="388"/>
      <c r="C22" s="352"/>
      <c r="D22" s="376" t="s">
        <v>59</v>
      </c>
      <c r="E22" s="377" t="s">
        <v>30</v>
      </c>
      <c r="F22" s="378" t="e">
        <f>IF(F21=0,F19,F21)</f>
        <v>#REF!</v>
      </c>
      <c r="G22" s="379"/>
      <c r="H22" s="380"/>
      <c r="I22" s="381"/>
      <c r="J22" s="381"/>
      <c r="K22" s="382"/>
      <c r="L22" s="383">
        <f t="shared" ref="L22:W22" si="12">L21+H22</f>
        <v>0</v>
      </c>
      <c r="M22" s="383" t="e">
        <f t="shared" si="12"/>
        <v>#REF!</v>
      </c>
      <c r="N22" s="384" t="e">
        <f t="shared" si="12"/>
        <v>#REF!</v>
      </c>
      <c r="O22" s="385">
        <f t="shared" si="12"/>
        <v>0</v>
      </c>
      <c r="P22" s="386">
        <f t="shared" si="12"/>
        <v>0</v>
      </c>
      <c r="Q22" s="383" t="e">
        <f t="shared" si="12"/>
        <v>#REF!</v>
      </c>
      <c r="R22" s="383" t="e">
        <f t="shared" si="12"/>
        <v>#REF!</v>
      </c>
      <c r="S22" s="385">
        <f t="shared" si="12"/>
        <v>0</v>
      </c>
      <c r="T22" s="386">
        <f t="shared" si="12"/>
        <v>0</v>
      </c>
      <c r="U22" s="383" t="e">
        <f t="shared" si="12"/>
        <v>#REF!</v>
      </c>
      <c r="V22" s="383" t="e">
        <f t="shared" si="12"/>
        <v>#REF!</v>
      </c>
      <c r="W22" s="385">
        <f t="shared" si="12"/>
        <v>0</v>
      </c>
      <c r="X22" s="386">
        <f t="shared" ref="X22:BC22" si="13">X21+T22</f>
        <v>0</v>
      </c>
      <c r="Y22" s="383" t="e">
        <f t="shared" si="13"/>
        <v>#REF!</v>
      </c>
      <c r="Z22" s="383" t="e">
        <f t="shared" si="13"/>
        <v>#REF!</v>
      </c>
      <c r="AA22" s="385">
        <f t="shared" si="13"/>
        <v>0</v>
      </c>
      <c r="AB22" s="386">
        <f t="shared" si="13"/>
        <v>0</v>
      </c>
      <c r="AC22" s="383" t="e">
        <f t="shared" si="13"/>
        <v>#REF!</v>
      </c>
      <c r="AD22" s="383" t="e">
        <f t="shared" si="13"/>
        <v>#REF!</v>
      </c>
      <c r="AE22" s="385">
        <f t="shared" si="13"/>
        <v>0</v>
      </c>
      <c r="AF22" s="386">
        <f t="shared" si="13"/>
        <v>0</v>
      </c>
      <c r="AG22" s="383" t="e">
        <f t="shared" si="13"/>
        <v>#REF!</v>
      </c>
      <c r="AH22" s="383" t="e">
        <f t="shared" si="13"/>
        <v>#REF!</v>
      </c>
      <c r="AI22" s="385">
        <f t="shared" si="13"/>
        <v>0</v>
      </c>
      <c r="AJ22" s="386">
        <f t="shared" si="13"/>
        <v>0</v>
      </c>
      <c r="AK22" s="383" t="e">
        <f t="shared" si="13"/>
        <v>#REF!</v>
      </c>
      <c r="AL22" s="383" t="e">
        <f t="shared" si="13"/>
        <v>#REF!</v>
      </c>
      <c r="AM22" s="385">
        <f t="shared" si="13"/>
        <v>0</v>
      </c>
      <c r="AN22" s="386">
        <f t="shared" si="13"/>
        <v>0</v>
      </c>
      <c r="AO22" s="383" t="e">
        <f t="shared" si="13"/>
        <v>#REF!</v>
      </c>
      <c r="AP22" s="383" t="e">
        <f t="shared" si="13"/>
        <v>#REF!</v>
      </c>
      <c r="AQ22" s="385">
        <f t="shared" si="13"/>
        <v>0</v>
      </c>
      <c r="AR22" s="386">
        <f t="shared" si="13"/>
        <v>0</v>
      </c>
      <c r="AS22" s="383" t="e">
        <f t="shared" si="13"/>
        <v>#REF!</v>
      </c>
      <c r="AT22" s="383" t="e">
        <f t="shared" si="13"/>
        <v>#REF!</v>
      </c>
      <c r="AU22" s="385">
        <f t="shared" si="13"/>
        <v>0</v>
      </c>
      <c r="AV22" s="386">
        <f t="shared" si="13"/>
        <v>0</v>
      </c>
      <c r="AW22" s="383" t="e">
        <f t="shared" si="13"/>
        <v>#REF!</v>
      </c>
      <c r="AX22" s="383" t="e">
        <f t="shared" si="13"/>
        <v>#REF!</v>
      </c>
      <c r="AY22" s="385">
        <f t="shared" si="13"/>
        <v>0</v>
      </c>
      <c r="AZ22" s="386">
        <f t="shared" si="13"/>
        <v>0</v>
      </c>
      <c r="BA22" s="383" t="e">
        <f t="shared" si="13"/>
        <v>#REF!</v>
      </c>
      <c r="BB22" s="383" t="e">
        <f t="shared" si="13"/>
        <v>#REF!</v>
      </c>
      <c r="BC22" s="385">
        <f t="shared" si="13"/>
        <v>0</v>
      </c>
      <c r="BD22" s="386">
        <f t="shared" ref="BD22:CI22" si="14">BD21+AZ22</f>
        <v>0</v>
      </c>
      <c r="BE22" s="383" t="e">
        <f t="shared" si="14"/>
        <v>#REF!</v>
      </c>
      <c r="BF22" s="383" t="e">
        <f t="shared" si="14"/>
        <v>#REF!</v>
      </c>
      <c r="BG22" s="385">
        <f t="shared" si="14"/>
        <v>0</v>
      </c>
      <c r="BH22" s="386">
        <f t="shared" si="14"/>
        <v>0</v>
      </c>
      <c r="BI22" s="383" t="e">
        <f t="shared" si="14"/>
        <v>#REF!</v>
      </c>
      <c r="BJ22" s="383" t="e">
        <f t="shared" si="14"/>
        <v>#REF!</v>
      </c>
      <c r="BK22" s="385">
        <f t="shared" si="14"/>
        <v>0</v>
      </c>
      <c r="BL22" s="386">
        <f t="shared" si="14"/>
        <v>0</v>
      </c>
      <c r="BM22" s="383" t="e">
        <f t="shared" si="14"/>
        <v>#REF!</v>
      </c>
      <c r="BN22" s="383" t="e">
        <f t="shared" si="14"/>
        <v>#REF!</v>
      </c>
      <c r="BO22" s="385">
        <f t="shared" si="14"/>
        <v>0</v>
      </c>
      <c r="BP22" s="386">
        <f t="shared" si="14"/>
        <v>0</v>
      </c>
      <c r="BQ22" s="383" t="e">
        <f t="shared" si="14"/>
        <v>#REF!</v>
      </c>
      <c r="BR22" s="383" t="e">
        <f t="shared" si="14"/>
        <v>#REF!</v>
      </c>
      <c r="BS22" s="385">
        <f t="shared" si="14"/>
        <v>0</v>
      </c>
      <c r="BT22" s="386">
        <f t="shared" si="14"/>
        <v>0</v>
      </c>
      <c r="BU22" s="383" t="e">
        <f t="shared" si="14"/>
        <v>#REF!</v>
      </c>
      <c r="BV22" s="383" t="e">
        <f t="shared" si="14"/>
        <v>#REF!</v>
      </c>
      <c r="BW22" s="385">
        <f t="shared" si="14"/>
        <v>0</v>
      </c>
      <c r="BX22" s="386">
        <f t="shared" si="14"/>
        <v>0</v>
      </c>
      <c r="BY22" s="383" t="e">
        <f t="shared" si="14"/>
        <v>#REF!</v>
      </c>
      <c r="BZ22" s="383" t="e">
        <f t="shared" si="14"/>
        <v>#REF!</v>
      </c>
      <c r="CA22" s="385">
        <f t="shared" si="14"/>
        <v>0</v>
      </c>
      <c r="CB22" s="386">
        <f t="shared" si="14"/>
        <v>0</v>
      </c>
      <c r="CC22" s="383" t="e">
        <f t="shared" si="14"/>
        <v>#REF!</v>
      </c>
      <c r="CD22" s="383" t="e">
        <f t="shared" si="14"/>
        <v>#REF!</v>
      </c>
      <c r="CE22" s="385">
        <f t="shared" si="14"/>
        <v>0</v>
      </c>
      <c r="CF22" s="386">
        <f t="shared" si="14"/>
        <v>0</v>
      </c>
      <c r="CG22" s="383" t="e">
        <f t="shared" si="14"/>
        <v>#REF!</v>
      </c>
      <c r="CH22" s="383" t="e">
        <f t="shared" si="14"/>
        <v>#REF!</v>
      </c>
      <c r="CI22" s="385">
        <f t="shared" si="14"/>
        <v>0</v>
      </c>
      <c r="CJ22" s="386">
        <f t="shared" ref="CJ22:DC22" si="15">CJ21+CF22</f>
        <v>0</v>
      </c>
      <c r="CK22" s="383" t="e">
        <f t="shared" si="15"/>
        <v>#REF!</v>
      </c>
      <c r="CL22" s="383" t="e">
        <f t="shared" si="15"/>
        <v>#REF!</v>
      </c>
      <c r="CM22" s="385">
        <f t="shared" si="15"/>
        <v>0</v>
      </c>
      <c r="CN22" s="386">
        <f t="shared" si="15"/>
        <v>0</v>
      </c>
      <c r="CO22" s="383" t="e">
        <f t="shared" si="15"/>
        <v>#REF!</v>
      </c>
      <c r="CP22" s="383" t="e">
        <f t="shared" si="15"/>
        <v>#REF!</v>
      </c>
      <c r="CQ22" s="385">
        <f t="shared" si="15"/>
        <v>0</v>
      </c>
      <c r="CR22" s="386">
        <f t="shared" si="15"/>
        <v>0</v>
      </c>
      <c r="CS22" s="383" t="e">
        <f t="shared" si="15"/>
        <v>#REF!</v>
      </c>
      <c r="CT22" s="383" t="e">
        <f t="shared" si="15"/>
        <v>#REF!</v>
      </c>
      <c r="CU22" s="385">
        <f t="shared" si="15"/>
        <v>0</v>
      </c>
      <c r="CV22" s="386">
        <f t="shared" si="15"/>
        <v>0</v>
      </c>
      <c r="CW22" s="383" t="e">
        <f t="shared" si="15"/>
        <v>#REF!</v>
      </c>
      <c r="CX22" s="383" t="e">
        <f t="shared" si="15"/>
        <v>#REF!</v>
      </c>
      <c r="CY22" s="385">
        <f t="shared" si="15"/>
        <v>0</v>
      </c>
      <c r="CZ22" s="386">
        <f t="shared" si="15"/>
        <v>0</v>
      </c>
      <c r="DA22" s="383" t="e">
        <f t="shared" si="15"/>
        <v>#REF!</v>
      </c>
      <c r="DB22" s="383" t="e">
        <f t="shared" si="15"/>
        <v>#REF!</v>
      </c>
      <c r="DC22" s="385">
        <f t="shared" si="15"/>
        <v>0</v>
      </c>
      <c r="DD22"/>
      <c r="DE22"/>
      <c r="DF22"/>
      <c r="DG22"/>
      <c r="DH22"/>
      <c r="DI22"/>
      <c r="DJ22"/>
      <c r="DK22"/>
    </row>
    <row r="23" spans="2:115" ht="12.75" customHeight="1">
      <c r="B23" s="335">
        <v>3</v>
      </c>
      <c r="C23" s="389" t="e">
        <f>QCI!C17</f>
        <v>#REF!</v>
      </c>
      <c r="D23" s="337" t="s">
        <v>57</v>
      </c>
      <c r="E23" s="338" t="s">
        <v>27</v>
      </c>
      <c r="F23" s="339" t="e">
        <f>QCI!Y17</f>
        <v>#REF!</v>
      </c>
      <c r="G23" s="340">
        <f>CronogFF!G18</f>
        <v>0.12248028321069566</v>
      </c>
      <c r="H23" s="341"/>
      <c r="I23" s="342"/>
      <c r="J23" s="342"/>
      <c r="K23" s="343"/>
      <c r="L23" s="344">
        <f>CronogFF!H18</f>
        <v>0</v>
      </c>
      <c r="M23" s="345" t="e">
        <f>L23*QCI!$Y17*QCI!$R17/100</f>
        <v>#REF!</v>
      </c>
      <c r="N23" s="346" t="e">
        <f>L23/100*QCI!$Y17*(QCI!$U17+QCI!$W17)</f>
        <v>#REF!</v>
      </c>
      <c r="O23" s="347" t="e">
        <f>M23+N23</f>
        <v>#REF!</v>
      </c>
      <c r="P23" s="348">
        <f>CronogFF!L18</f>
        <v>0</v>
      </c>
      <c r="Q23" s="349" t="e">
        <f>P23*QCI!$Y17*QCI!$R17/100</f>
        <v>#REF!</v>
      </c>
      <c r="R23" s="349" t="e">
        <f>P23/100*QCI!$Y17*(QCI!$U17+QCI!$W17)</f>
        <v>#REF!</v>
      </c>
      <c r="S23" s="350" t="e">
        <f>Q23+R23</f>
        <v>#REF!</v>
      </c>
      <c r="T23" s="348">
        <f>CronogFF!P18</f>
        <v>55</v>
      </c>
      <c r="U23" s="349" t="e">
        <f>T23*QCI!$Y17*QCI!$R17/100</f>
        <v>#REF!</v>
      </c>
      <c r="V23" s="349" t="e">
        <f>T23/100*QCI!$Y17*(QCI!$U17+QCI!$W17)</f>
        <v>#REF!</v>
      </c>
      <c r="W23" s="350" t="e">
        <f>U23+V23</f>
        <v>#REF!</v>
      </c>
      <c r="X23" s="348">
        <f>CronogFF!T18</f>
        <v>45</v>
      </c>
      <c r="Y23" s="349" t="e">
        <f>X23*QCI!$Y17*QCI!$R17/100</f>
        <v>#REF!</v>
      </c>
      <c r="Z23" s="349" t="e">
        <f>X23/100*QCI!$Y17*(QCI!$U17+QCI!$W17)</f>
        <v>#REF!</v>
      </c>
      <c r="AA23" s="350" t="e">
        <f>Y23+Z23</f>
        <v>#REF!</v>
      </c>
      <c r="AB23" s="348">
        <f>CronogFF!X18</f>
        <v>0</v>
      </c>
      <c r="AC23" s="349" t="e">
        <f>AB23*QCI!$Y17*QCI!$R17/100</f>
        <v>#REF!</v>
      </c>
      <c r="AD23" s="349" t="e">
        <f>AB23/100*QCI!$Y17*(QCI!$U17+QCI!$W17)</f>
        <v>#REF!</v>
      </c>
      <c r="AE23" s="350" t="e">
        <f>AC23+AD23</f>
        <v>#REF!</v>
      </c>
      <c r="AF23" s="348">
        <f>CronogFF!AB18</f>
        <v>0</v>
      </c>
      <c r="AG23" s="349" t="e">
        <f>AF23*QCI!$Y17*QCI!$R17/100</f>
        <v>#REF!</v>
      </c>
      <c r="AH23" s="349" t="e">
        <f>AF23/100*QCI!$Y17*(QCI!$U17+QCI!$W17)</f>
        <v>#REF!</v>
      </c>
      <c r="AI23" s="350" t="e">
        <f>AG23+AH23</f>
        <v>#REF!</v>
      </c>
      <c r="AJ23" s="348">
        <f>CronogFF!AF18</f>
        <v>0</v>
      </c>
      <c r="AK23" s="349" t="e">
        <f>AJ23*QCI!$Y17*QCI!$R17/100</f>
        <v>#REF!</v>
      </c>
      <c r="AL23" s="349" t="e">
        <f>AJ23/100*QCI!$Y17*(QCI!$U17+QCI!$W17)</f>
        <v>#REF!</v>
      </c>
      <c r="AM23" s="350" t="e">
        <f>AK23+AL23</f>
        <v>#REF!</v>
      </c>
      <c r="AN23" s="348">
        <f>CronogFF!AJ18</f>
        <v>0</v>
      </c>
      <c r="AO23" s="349" t="e">
        <f>AN23*QCI!$Y17*QCI!$R17/100</f>
        <v>#REF!</v>
      </c>
      <c r="AP23" s="349" t="e">
        <f>AN23/100*QCI!$Y17*(QCI!$U17+QCI!$W17)</f>
        <v>#REF!</v>
      </c>
      <c r="AQ23" s="350" t="e">
        <f>AO23+AP23</f>
        <v>#REF!</v>
      </c>
      <c r="AR23" s="348">
        <f>CronogFF!AN18</f>
        <v>0</v>
      </c>
      <c r="AS23" s="349" t="e">
        <f>AR23*QCI!$Y17*QCI!$R17/100</f>
        <v>#REF!</v>
      </c>
      <c r="AT23" s="349" t="e">
        <f>AR23/100*QCI!$Y17*(QCI!$U17+QCI!$W17)</f>
        <v>#REF!</v>
      </c>
      <c r="AU23" s="350" t="e">
        <f>AS23+AT23</f>
        <v>#REF!</v>
      </c>
      <c r="AV23" s="348">
        <f>CronogFF!AR18</f>
        <v>0</v>
      </c>
      <c r="AW23" s="349" t="e">
        <f>AV23*QCI!$Y17*QCI!$R17/100</f>
        <v>#REF!</v>
      </c>
      <c r="AX23" s="349" t="e">
        <f>AV23/100*QCI!$Y17*(QCI!$U17+QCI!$W17)</f>
        <v>#REF!</v>
      </c>
      <c r="AY23" s="350" t="e">
        <f>AW23+AX23</f>
        <v>#REF!</v>
      </c>
      <c r="AZ23" s="348">
        <f>CronogFF!AV18</f>
        <v>0</v>
      </c>
      <c r="BA23" s="349" t="e">
        <f>AZ23*QCI!$Y17*QCI!$R17/100</f>
        <v>#REF!</v>
      </c>
      <c r="BB23" s="349" t="e">
        <f>AZ23/100*QCI!$Y17*(QCI!$U17+QCI!$W17)</f>
        <v>#REF!</v>
      </c>
      <c r="BC23" s="350" t="e">
        <f>BA23+BB23</f>
        <v>#REF!</v>
      </c>
      <c r="BD23" s="348">
        <f>CronogFF!AZ18</f>
        <v>0</v>
      </c>
      <c r="BE23" s="349" t="e">
        <f>BD23*QCI!$Y17*QCI!$R17/100</f>
        <v>#REF!</v>
      </c>
      <c r="BF23" s="349" t="e">
        <f>BD23/100*QCI!$Y17*(QCI!$U17+QCI!$W17)</f>
        <v>#REF!</v>
      </c>
      <c r="BG23" s="350" t="e">
        <f>BE23+BF23</f>
        <v>#REF!</v>
      </c>
      <c r="BH23" s="348">
        <f>CronogFF!BD18</f>
        <v>0</v>
      </c>
      <c r="BI23" s="349" t="e">
        <f>BH23*QCI!$Y17*QCI!$R17/100</f>
        <v>#REF!</v>
      </c>
      <c r="BJ23" s="349" t="e">
        <f>BH23/100*QCI!$Y17*(QCI!$U17+QCI!$W17)</f>
        <v>#REF!</v>
      </c>
      <c r="BK23" s="350" t="e">
        <f>BI23+BJ23</f>
        <v>#REF!</v>
      </c>
      <c r="BL23" s="348">
        <f>CronogFF!BH18</f>
        <v>0</v>
      </c>
      <c r="BM23" s="349" t="e">
        <f>BL23*QCI!$Y17*QCI!$R17/100</f>
        <v>#REF!</v>
      </c>
      <c r="BN23" s="349" t="e">
        <f>BL23/100*QCI!$Y17*(QCI!$U17+QCI!$W17)</f>
        <v>#REF!</v>
      </c>
      <c r="BO23" s="350" t="e">
        <f>BM23+BN23</f>
        <v>#REF!</v>
      </c>
      <c r="BP23" s="348">
        <f>CronogFF!BL18</f>
        <v>0</v>
      </c>
      <c r="BQ23" s="349" t="e">
        <f>BP23*QCI!$Y17*QCI!$R17/100</f>
        <v>#REF!</v>
      </c>
      <c r="BR23" s="349" t="e">
        <f>BP23/100*QCI!$Y17*(QCI!$U17+QCI!$W17)</f>
        <v>#REF!</v>
      </c>
      <c r="BS23" s="350" t="e">
        <f>BQ23+BR23</f>
        <v>#REF!</v>
      </c>
      <c r="BT23" s="348">
        <f>CronogFF!BP18</f>
        <v>0</v>
      </c>
      <c r="BU23" s="349" t="e">
        <f>BT23*QCI!$Y17*QCI!$R17/100</f>
        <v>#REF!</v>
      </c>
      <c r="BV23" s="349" t="e">
        <f>BT23/100*QCI!$Y17*(QCI!$U17+QCI!$W17)</f>
        <v>#REF!</v>
      </c>
      <c r="BW23" s="350" t="e">
        <f>BU23+BV23</f>
        <v>#REF!</v>
      </c>
      <c r="BX23" s="348">
        <f>CronogFF!BT18</f>
        <v>0</v>
      </c>
      <c r="BY23" s="349" t="e">
        <f>BX23*QCI!$Y17*QCI!$R17/100</f>
        <v>#REF!</v>
      </c>
      <c r="BZ23" s="349" t="e">
        <f>BX23/100*QCI!$Y17*(QCI!$U17+QCI!$W17)</f>
        <v>#REF!</v>
      </c>
      <c r="CA23" s="350" t="e">
        <f>BY23+BZ23</f>
        <v>#REF!</v>
      </c>
      <c r="CB23" s="348">
        <f>CronogFF!BX18</f>
        <v>0</v>
      </c>
      <c r="CC23" s="349" t="e">
        <f>CB23*QCI!$Y17*QCI!$R17/100</f>
        <v>#REF!</v>
      </c>
      <c r="CD23" s="349" t="e">
        <f>CB23/100*QCI!$Y17*(QCI!$U17+QCI!$W17)</f>
        <v>#REF!</v>
      </c>
      <c r="CE23" s="350" t="e">
        <f>CC23+CD23</f>
        <v>#REF!</v>
      </c>
      <c r="CF23" s="348">
        <f>CronogFF!CB18</f>
        <v>0</v>
      </c>
      <c r="CG23" s="349" t="e">
        <f>CF23*QCI!$Y17*QCI!$R17/100</f>
        <v>#REF!</v>
      </c>
      <c r="CH23" s="349" t="e">
        <f>CF23/100*QCI!$Y17*(QCI!$U17+QCI!$W17)</f>
        <v>#REF!</v>
      </c>
      <c r="CI23" s="350" t="e">
        <f>CG23+CH23</f>
        <v>#REF!</v>
      </c>
      <c r="CJ23" s="348">
        <f>CronogFF!CF18</f>
        <v>0</v>
      </c>
      <c r="CK23" s="349" t="e">
        <f>CJ23*QCI!$Y17*QCI!$R17/100</f>
        <v>#REF!</v>
      </c>
      <c r="CL23" s="349" t="e">
        <f>CJ23/100*QCI!$Y17*(QCI!$U17+QCI!$W17)</f>
        <v>#REF!</v>
      </c>
      <c r="CM23" s="350" t="e">
        <f>CK23+CL23</f>
        <v>#REF!</v>
      </c>
      <c r="CN23" s="348">
        <f>CronogFF!CJ18</f>
        <v>0</v>
      </c>
      <c r="CO23" s="349" t="e">
        <f>CN23*QCI!$Y17*QCI!$R17/100</f>
        <v>#REF!</v>
      </c>
      <c r="CP23" s="349" t="e">
        <f>CN23/100*QCI!$Y17*(QCI!$U17+QCI!$W17)</f>
        <v>#REF!</v>
      </c>
      <c r="CQ23" s="350" t="e">
        <f>CO23+CP23</f>
        <v>#REF!</v>
      </c>
      <c r="CR23" s="348">
        <f>CronogFF!CN18</f>
        <v>0</v>
      </c>
      <c r="CS23" s="349" t="e">
        <f>CR23*QCI!$Y17*QCI!$R17/100</f>
        <v>#REF!</v>
      </c>
      <c r="CT23" s="349" t="e">
        <f>CR23/100*QCI!$Y17*(QCI!$U17+QCI!$W17)</f>
        <v>#REF!</v>
      </c>
      <c r="CU23" s="350" t="e">
        <f>CS23+CT23</f>
        <v>#REF!</v>
      </c>
      <c r="CV23" s="348">
        <f>CronogFF!CR18</f>
        <v>0</v>
      </c>
      <c r="CW23" s="349" t="e">
        <f>CV23*QCI!$Y17*QCI!$R17/100</f>
        <v>#REF!</v>
      </c>
      <c r="CX23" s="349" t="e">
        <f>CV23/100*QCI!$Y17*(QCI!$U17+QCI!$W17)</f>
        <v>#REF!</v>
      </c>
      <c r="CY23" s="350" t="e">
        <f>CW23+CX23</f>
        <v>#REF!</v>
      </c>
      <c r="CZ23" s="348">
        <f>CronogFF!CV18</f>
        <v>0</v>
      </c>
      <c r="DA23" s="349" t="e">
        <f>CZ23*QCI!$Y17*QCI!$R17/100</f>
        <v>#REF!</v>
      </c>
      <c r="DB23" s="349" t="e">
        <f>CZ23/100*QCI!$Y17*(QCI!$U17+QCI!$W17)</f>
        <v>#REF!</v>
      </c>
      <c r="DC23" s="350" t="e">
        <f>DA23+DB23</f>
        <v>#REF!</v>
      </c>
      <c r="DD23"/>
      <c r="DE23"/>
      <c r="DF23"/>
      <c r="DG23"/>
      <c r="DH23"/>
      <c r="DI23"/>
      <c r="DJ23"/>
      <c r="DK23"/>
    </row>
    <row r="24" spans="2:115" ht="12.75" customHeight="1">
      <c r="B24" s="351"/>
      <c r="C24" s="352"/>
      <c r="D24" s="353" t="s">
        <v>57</v>
      </c>
      <c r="E24" s="354" t="s">
        <v>28</v>
      </c>
      <c r="F24" s="355">
        <f>IF(F25&lt;&gt;0,F23-F25,0)</f>
        <v>0</v>
      </c>
      <c r="G24" s="356"/>
      <c r="H24" s="357"/>
      <c r="I24" s="358"/>
      <c r="J24" s="358"/>
      <c r="K24" s="359"/>
      <c r="L24" s="360">
        <f t="shared" ref="L24:W24" si="16">L23+H24</f>
        <v>0</v>
      </c>
      <c r="M24" s="360" t="e">
        <f t="shared" si="16"/>
        <v>#REF!</v>
      </c>
      <c r="N24" s="361" t="e">
        <f t="shared" si="16"/>
        <v>#REF!</v>
      </c>
      <c r="O24" s="362" t="e">
        <f t="shared" si="16"/>
        <v>#REF!</v>
      </c>
      <c r="P24" s="363">
        <f t="shared" si="16"/>
        <v>0</v>
      </c>
      <c r="Q24" s="364" t="e">
        <f t="shared" si="16"/>
        <v>#REF!</v>
      </c>
      <c r="R24" s="365" t="e">
        <f t="shared" si="16"/>
        <v>#REF!</v>
      </c>
      <c r="S24" s="366" t="e">
        <f t="shared" si="16"/>
        <v>#REF!</v>
      </c>
      <c r="T24" s="363">
        <f t="shared" si="16"/>
        <v>55</v>
      </c>
      <c r="U24" s="364" t="e">
        <f t="shared" si="16"/>
        <v>#REF!</v>
      </c>
      <c r="V24" s="365" t="e">
        <f t="shared" si="16"/>
        <v>#REF!</v>
      </c>
      <c r="W24" s="366" t="e">
        <f t="shared" si="16"/>
        <v>#REF!</v>
      </c>
      <c r="X24" s="363">
        <f t="shared" ref="X24:BC24" si="17">X23+T24</f>
        <v>100</v>
      </c>
      <c r="Y24" s="364" t="e">
        <f t="shared" si="17"/>
        <v>#REF!</v>
      </c>
      <c r="Z24" s="365" t="e">
        <f t="shared" si="17"/>
        <v>#REF!</v>
      </c>
      <c r="AA24" s="366" t="e">
        <f t="shared" si="17"/>
        <v>#REF!</v>
      </c>
      <c r="AB24" s="363">
        <f t="shared" si="17"/>
        <v>100</v>
      </c>
      <c r="AC24" s="364" t="e">
        <f t="shared" si="17"/>
        <v>#REF!</v>
      </c>
      <c r="AD24" s="365" t="e">
        <f t="shared" si="17"/>
        <v>#REF!</v>
      </c>
      <c r="AE24" s="366" t="e">
        <f t="shared" si="17"/>
        <v>#REF!</v>
      </c>
      <c r="AF24" s="363">
        <f t="shared" si="17"/>
        <v>100</v>
      </c>
      <c r="AG24" s="364" t="e">
        <f t="shared" si="17"/>
        <v>#REF!</v>
      </c>
      <c r="AH24" s="365" t="e">
        <f t="shared" si="17"/>
        <v>#REF!</v>
      </c>
      <c r="AI24" s="366" t="e">
        <f t="shared" si="17"/>
        <v>#REF!</v>
      </c>
      <c r="AJ24" s="363">
        <f t="shared" si="17"/>
        <v>100</v>
      </c>
      <c r="AK24" s="364" t="e">
        <f t="shared" si="17"/>
        <v>#REF!</v>
      </c>
      <c r="AL24" s="365" t="e">
        <f t="shared" si="17"/>
        <v>#REF!</v>
      </c>
      <c r="AM24" s="366" t="e">
        <f t="shared" si="17"/>
        <v>#REF!</v>
      </c>
      <c r="AN24" s="363">
        <f t="shared" si="17"/>
        <v>100</v>
      </c>
      <c r="AO24" s="364" t="e">
        <f t="shared" si="17"/>
        <v>#REF!</v>
      </c>
      <c r="AP24" s="365" t="e">
        <f t="shared" si="17"/>
        <v>#REF!</v>
      </c>
      <c r="AQ24" s="366" t="e">
        <f t="shared" si="17"/>
        <v>#REF!</v>
      </c>
      <c r="AR24" s="363">
        <f t="shared" si="17"/>
        <v>100</v>
      </c>
      <c r="AS24" s="364" t="e">
        <f t="shared" si="17"/>
        <v>#REF!</v>
      </c>
      <c r="AT24" s="365" t="e">
        <f t="shared" si="17"/>
        <v>#REF!</v>
      </c>
      <c r="AU24" s="366" t="e">
        <f t="shared" si="17"/>
        <v>#REF!</v>
      </c>
      <c r="AV24" s="363">
        <f t="shared" si="17"/>
        <v>100</v>
      </c>
      <c r="AW24" s="364" t="e">
        <f t="shared" si="17"/>
        <v>#REF!</v>
      </c>
      <c r="AX24" s="365" t="e">
        <f t="shared" si="17"/>
        <v>#REF!</v>
      </c>
      <c r="AY24" s="366" t="e">
        <f t="shared" si="17"/>
        <v>#REF!</v>
      </c>
      <c r="AZ24" s="363">
        <f t="shared" si="17"/>
        <v>100</v>
      </c>
      <c r="BA24" s="364" t="e">
        <f t="shared" si="17"/>
        <v>#REF!</v>
      </c>
      <c r="BB24" s="365" t="e">
        <f t="shared" si="17"/>
        <v>#REF!</v>
      </c>
      <c r="BC24" s="366" t="e">
        <f t="shared" si="17"/>
        <v>#REF!</v>
      </c>
      <c r="BD24" s="363">
        <f t="shared" ref="BD24:CI24" si="18">BD23+AZ24</f>
        <v>100</v>
      </c>
      <c r="BE24" s="364" t="e">
        <f t="shared" si="18"/>
        <v>#REF!</v>
      </c>
      <c r="BF24" s="365" t="e">
        <f t="shared" si="18"/>
        <v>#REF!</v>
      </c>
      <c r="BG24" s="366" t="e">
        <f t="shared" si="18"/>
        <v>#REF!</v>
      </c>
      <c r="BH24" s="363">
        <f t="shared" si="18"/>
        <v>100</v>
      </c>
      <c r="BI24" s="364" t="e">
        <f t="shared" si="18"/>
        <v>#REF!</v>
      </c>
      <c r="BJ24" s="365" t="e">
        <f t="shared" si="18"/>
        <v>#REF!</v>
      </c>
      <c r="BK24" s="366" t="e">
        <f t="shared" si="18"/>
        <v>#REF!</v>
      </c>
      <c r="BL24" s="363">
        <f t="shared" si="18"/>
        <v>100</v>
      </c>
      <c r="BM24" s="364" t="e">
        <f t="shared" si="18"/>
        <v>#REF!</v>
      </c>
      <c r="BN24" s="365" t="e">
        <f t="shared" si="18"/>
        <v>#REF!</v>
      </c>
      <c r="BO24" s="366" t="e">
        <f t="shared" si="18"/>
        <v>#REF!</v>
      </c>
      <c r="BP24" s="363">
        <f t="shared" si="18"/>
        <v>100</v>
      </c>
      <c r="BQ24" s="364" t="e">
        <f t="shared" si="18"/>
        <v>#REF!</v>
      </c>
      <c r="BR24" s="365" t="e">
        <f t="shared" si="18"/>
        <v>#REF!</v>
      </c>
      <c r="BS24" s="366" t="e">
        <f t="shared" si="18"/>
        <v>#REF!</v>
      </c>
      <c r="BT24" s="363">
        <f t="shared" si="18"/>
        <v>100</v>
      </c>
      <c r="BU24" s="364" t="e">
        <f t="shared" si="18"/>
        <v>#REF!</v>
      </c>
      <c r="BV24" s="365" t="e">
        <f t="shared" si="18"/>
        <v>#REF!</v>
      </c>
      <c r="BW24" s="366" t="e">
        <f t="shared" si="18"/>
        <v>#REF!</v>
      </c>
      <c r="BX24" s="363">
        <f t="shared" si="18"/>
        <v>100</v>
      </c>
      <c r="BY24" s="364" t="e">
        <f t="shared" si="18"/>
        <v>#REF!</v>
      </c>
      <c r="BZ24" s="365" t="e">
        <f t="shared" si="18"/>
        <v>#REF!</v>
      </c>
      <c r="CA24" s="366" t="e">
        <f t="shared" si="18"/>
        <v>#REF!</v>
      </c>
      <c r="CB24" s="363">
        <f t="shared" si="18"/>
        <v>100</v>
      </c>
      <c r="CC24" s="364" t="e">
        <f t="shared" si="18"/>
        <v>#REF!</v>
      </c>
      <c r="CD24" s="365" t="e">
        <f t="shared" si="18"/>
        <v>#REF!</v>
      </c>
      <c r="CE24" s="366" t="e">
        <f t="shared" si="18"/>
        <v>#REF!</v>
      </c>
      <c r="CF24" s="363">
        <f t="shared" si="18"/>
        <v>100</v>
      </c>
      <c r="CG24" s="364" t="e">
        <f t="shared" si="18"/>
        <v>#REF!</v>
      </c>
      <c r="CH24" s="365" t="e">
        <f t="shared" si="18"/>
        <v>#REF!</v>
      </c>
      <c r="CI24" s="366" t="e">
        <f t="shared" si="18"/>
        <v>#REF!</v>
      </c>
      <c r="CJ24" s="363">
        <f t="shared" ref="CJ24:DC24" si="19">CJ23+CF24</f>
        <v>100</v>
      </c>
      <c r="CK24" s="364" t="e">
        <f t="shared" si="19"/>
        <v>#REF!</v>
      </c>
      <c r="CL24" s="365" t="e">
        <f t="shared" si="19"/>
        <v>#REF!</v>
      </c>
      <c r="CM24" s="366" t="e">
        <f t="shared" si="19"/>
        <v>#REF!</v>
      </c>
      <c r="CN24" s="363">
        <f t="shared" si="19"/>
        <v>100</v>
      </c>
      <c r="CO24" s="364" t="e">
        <f t="shared" si="19"/>
        <v>#REF!</v>
      </c>
      <c r="CP24" s="365" t="e">
        <f t="shared" si="19"/>
        <v>#REF!</v>
      </c>
      <c r="CQ24" s="366" t="e">
        <f t="shared" si="19"/>
        <v>#REF!</v>
      </c>
      <c r="CR24" s="363">
        <f t="shared" si="19"/>
        <v>100</v>
      </c>
      <c r="CS24" s="364" t="e">
        <f t="shared" si="19"/>
        <v>#REF!</v>
      </c>
      <c r="CT24" s="365" t="e">
        <f t="shared" si="19"/>
        <v>#REF!</v>
      </c>
      <c r="CU24" s="366" t="e">
        <f t="shared" si="19"/>
        <v>#REF!</v>
      </c>
      <c r="CV24" s="363">
        <f t="shared" si="19"/>
        <v>100</v>
      </c>
      <c r="CW24" s="364" t="e">
        <f t="shared" si="19"/>
        <v>#REF!</v>
      </c>
      <c r="CX24" s="365" t="e">
        <f t="shared" si="19"/>
        <v>#REF!</v>
      </c>
      <c r="CY24" s="366" t="e">
        <f t="shared" si="19"/>
        <v>#REF!</v>
      </c>
      <c r="CZ24" s="363">
        <f t="shared" si="19"/>
        <v>100</v>
      </c>
      <c r="DA24" s="364" t="e">
        <f t="shared" si="19"/>
        <v>#REF!</v>
      </c>
      <c r="DB24" s="365" t="e">
        <f t="shared" si="19"/>
        <v>#REF!</v>
      </c>
      <c r="DC24" s="366" t="e">
        <f t="shared" si="19"/>
        <v>#REF!</v>
      </c>
      <c r="DD24"/>
      <c r="DE24"/>
      <c r="DF24"/>
      <c r="DG24"/>
      <c r="DH24"/>
      <c r="DI24"/>
      <c r="DJ24"/>
      <c r="DK24"/>
    </row>
    <row r="25" spans="2:115" ht="12.75" customHeight="1">
      <c r="B25" s="351"/>
      <c r="C25" s="352"/>
      <c r="D25" s="367" t="s">
        <v>58</v>
      </c>
      <c r="E25" s="368" t="s">
        <v>29</v>
      </c>
      <c r="F25" s="74"/>
      <c r="G25" s="369">
        <f>IF(F25=0,0,F25/F$31)</f>
        <v>0</v>
      </c>
      <c r="H25" s="370"/>
      <c r="I25" s="371"/>
      <c r="J25" s="371"/>
      <c r="K25" s="372"/>
      <c r="L25" s="373">
        <f>IF(O25&lt;&gt;0,(O25/$F25)*100,0)</f>
        <v>0</v>
      </c>
      <c r="M25" s="373" t="e">
        <f>ROUND(O25*QCI!#REF!,2)</f>
        <v>#REF!</v>
      </c>
      <c r="N25" s="374" t="e">
        <f>O25-M25</f>
        <v>#REF!</v>
      </c>
      <c r="O25" s="76"/>
      <c r="P25" s="375">
        <f>IF(S25&lt;&gt;0,(S25/$F25)*100,0)</f>
        <v>0</v>
      </c>
      <c r="Q25" s="373" t="e">
        <f>ROUND(S25*QCI!#REF!,2)</f>
        <v>#REF!</v>
      </c>
      <c r="R25" s="373" t="e">
        <f>S25-Q25</f>
        <v>#REF!</v>
      </c>
      <c r="S25" s="76"/>
      <c r="T25" s="375">
        <f>IF(W25&lt;&gt;0,(W25/$F25)*100,0)</f>
        <v>0</v>
      </c>
      <c r="U25" s="373" t="e">
        <f>ROUND(W25*QCI!#REF!,2)</f>
        <v>#REF!</v>
      </c>
      <c r="V25" s="373" t="e">
        <f>W25-U25</f>
        <v>#REF!</v>
      </c>
      <c r="W25" s="76"/>
      <c r="X25" s="375">
        <f>IF(AA25&lt;&gt;0,(AA25/$F25)*100,0)</f>
        <v>0</v>
      </c>
      <c r="Y25" s="373" t="e">
        <f>ROUND(AA25*QCI!#REF!,2)</f>
        <v>#REF!</v>
      </c>
      <c r="Z25" s="373" t="e">
        <f>AA25-Y25</f>
        <v>#REF!</v>
      </c>
      <c r="AA25" s="76"/>
      <c r="AB25" s="375">
        <f>IF(AE25&lt;&gt;0,(AE25/$F25)*100,0)</f>
        <v>0</v>
      </c>
      <c r="AC25" s="373" t="e">
        <f>ROUND(AE25*QCI!#REF!,2)</f>
        <v>#REF!</v>
      </c>
      <c r="AD25" s="373" t="e">
        <f>AE25-AC25</f>
        <v>#REF!</v>
      </c>
      <c r="AE25" s="76"/>
      <c r="AF25" s="375">
        <f>IF(AI25&lt;&gt;0,(AI25/$F25)*100,0)</f>
        <v>0</v>
      </c>
      <c r="AG25" s="373" t="e">
        <f>ROUND(AI25*QCI!#REF!,2)</f>
        <v>#REF!</v>
      </c>
      <c r="AH25" s="373" t="e">
        <f>AI25-AG25</f>
        <v>#REF!</v>
      </c>
      <c r="AI25" s="76"/>
      <c r="AJ25" s="375">
        <f>IF(AM25&lt;&gt;0,(AM25/$F25)*100,0)</f>
        <v>0</v>
      </c>
      <c r="AK25" s="373" t="e">
        <f>ROUND(AM25*QCI!#REF!,2)</f>
        <v>#REF!</v>
      </c>
      <c r="AL25" s="373" t="e">
        <f>AM25-AK25</f>
        <v>#REF!</v>
      </c>
      <c r="AM25" s="76"/>
      <c r="AN25" s="375">
        <f>IF(AQ25&lt;&gt;0,(AQ25/$F25)*100,0)</f>
        <v>0</v>
      </c>
      <c r="AO25" s="373" t="e">
        <f>ROUND(AQ25*QCI!#REF!,2)</f>
        <v>#REF!</v>
      </c>
      <c r="AP25" s="373" t="e">
        <f>AQ25-AO25</f>
        <v>#REF!</v>
      </c>
      <c r="AQ25" s="76"/>
      <c r="AR25" s="375">
        <f>IF(AU25&lt;&gt;0,(AU25/$F25)*100,0)</f>
        <v>0</v>
      </c>
      <c r="AS25" s="373" t="e">
        <f>ROUND(AU25*QCI!#REF!,2)</f>
        <v>#REF!</v>
      </c>
      <c r="AT25" s="373" t="e">
        <f>AU25-AS25</f>
        <v>#REF!</v>
      </c>
      <c r="AU25" s="76"/>
      <c r="AV25" s="375">
        <f>IF(AY25&lt;&gt;0,(AY25/$F25)*100,0)</f>
        <v>0</v>
      </c>
      <c r="AW25" s="373" t="e">
        <f>ROUND(AY25*QCI!#REF!,2)</f>
        <v>#REF!</v>
      </c>
      <c r="AX25" s="373" t="e">
        <f>AY25-AW25</f>
        <v>#REF!</v>
      </c>
      <c r="AY25" s="76"/>
      <c r="AZ25" s="375">
        <f>IF(BC25&lt;&gt;0,(BC25/$F25)*100,0)</f>
        <v>0</v>
      </c>
      <c r="BA25" s="373" t="e">
        <f>ROUND(BC25*QCI!#REF!,2)</f>
        <v>#REF!</v>
      </c>
      <c r="BB25" s="373" t="e">
        <f>BC25-BA25</f>
        <v>#REF!</v>
      </c>
      <c r="BC25" s="76"/>
      <c r="BD25" s="375">
        <f>IF(BG25&lt;&gt;0,(BG25/$F25)*100,0)</f>
        <v>0</v>
      </c>
      <c r="BE25" s="373" t="e">
        <f>ROUND(BG25*QCI!#REF!,2)</f>
        <v>#REF!</v>
      </c>
      <c r="BF25" s="373" t="e">
        <f>BG25-BE25</f>
        <v>#REF!</v>
      </c>
      <c r="BG25" s="76"/>
      <c r="BH25" s="375">
        <f>IF(BK25&lt;&gt;0,(BK25/$F25)*100,0)</f>
        <v>0</v>
      </c>
      <c r="BI25" s="373" t="e">
        <f>ROUND(BK25*QCI!#REF!,2)</f>
        <v>#REF!</v>
      </c>
      <c r="BJ25" s="373" t="e">
        <f>BK25-BI25</f>
        <v>#REF!</v>
      </c>
      <c r="BK25" s="76"/>
      <c r="BL25" s="375">
        <f>IF(BO25&lt;&gt;0,(BO25/$F25)*100,0)</f>
        <v>0</v>
      </c>
      <c r="BM25" s="373" t="e">
        <f>ROUND(BO25*QCI!#REF!,2)</f>
        <v>#REF!</v>
      </c>
      <c r="BN25" s="373" t="e">
        <f>BO25-BM25</f>
        <v>#REF!</v>
      </c>
      <c r="BO25" s="76"/>
      <c r="BP25" s="375">
        <f>IF(BS25&lt;&gt;0,(BS25/$F25)*100,0)</f>
        <v>0</v>
      </c>
      <c r="BQ25" s="373" t="e">
        <f>ROUND(BS25*QCI!#REF!,2)</f>
        <v>#REF!</v>
      </c>
      <c r="BR25" s="373" t="e">
        <f>BS25-BQ25</f>
        <v>#REF!</v>
      </c>
      <c r="BS25" s="76"/>
      <c r="BT25" s="375">
        <f>IF(BW25&lt;&gt;0,(BW25/$F25)*100,0)</f>
        <v>0</v>
      </c>
      <c r="BU25" s="373" t="e">
        <f>ROUND(BW25*QCI!#REF!,2)</f>
        <v>#REF!</v>
      </c>
      <c r="BV25" s="373" t="e">
        <f>BW25-BU25</f>
        <v>#REF!</v>
      </c>
      <c r="BW25" s="76"/>
      <c r="BX25" s="375">
        <f>IF(CA25&lt;&gt;0,(CA25/$F25)*100,0)</f>
        <v>0</v>
      </c>
      <c r="BY25" s="373" t="e">
        <f>ROUND(CA25*QCI!#REF!,2)</f>
        <v>#REF!</v>
      </c>
      <c r="BZ25" s="373" t="e">
        <f>CA25-BY25</f>
        <v>#REF!</v>
      </c>
      <c r="CA25" s="76"/>
      <c r="CB25" s="375">
        <f>IF(CE25&lt;&gt;0,(CE25/$F25)*100,0)</f>
        <v>0</v>
      </c>
      <c r="CC25" s="373" t="e">
        <f>ROUND(CE25*QCI!#REF!,2)</f>
        <v>#REF!</v>
      </c>
      <c r="CD25" s="373" t="e">
        <f>CE25-CC25</f>
        <v>#REF!</v>
      </c>
      <c r="CE25" s="76"/>
      <c r="CF25" s="375">
        <f>IF(CI25&lt;&gt;0,(CI25/$F25)*100,0)</f>
        <v>0</v>
      </c>
      <c r="CG25" s="373" t="e">
        <f>ROUND(CI25*QCI!#REF!,2)</f>
        <v>#REF!</v>
      </c>
      <c r="CH25" s="373" t="e">
        <f>CI25-CG25</f>
        <v>#REF!</v>
      </c>
      <c r="CI25" s="76"/>
      <c r="CJ25" s="375">
        <f>IF(CM25&lt;&gt;0,(CM25/$F25)*100,0)</f>
        <v>0</v>
      </c>
      <c r="CK25" s="373" t="e">
        <f>ROUND(CM25*QCI!#REF!,2)</f>
        <v>#REF!</v>
      </c>
      <c r="CL25" s="373" t="e">
        <f>CM25-CK25</f>
        <v>#REF!</v>
      </c>
      <c r="CM25" s="76"/>
      <c r="CN25" s="375">
        <f>IF(CQ25&lt;&gt;0,(CQ25/$F25)*100,0)</f>
        <v>0</v>
      </c>
      <c r="CO25" s="373" t="e">
        <f>ROUND(CQ25*QCI!#REF!,2)</f>
        <v>#REF!</v>
      </c>
      <c r="CP25" s="373" t="e">
        <f>CQ25-CO25</f>
        <v>#REF!</v>
      </c>
      <c r="CQ25" s="76"/>
      <c r="CR25" s="375">
        <f>IF(CU25&lt;&gt;0,(CU25/$F25)*100,0)</f>
        <v>0</v>
      </c>
      <c r="CS25" s="373" t="e">
        <f>ROUND(CU25*QCI!#REF!,2)</f>
        <v>#REF!</v>
      </c>
      <c r="CT25" s="373" t="e">
        <f>CU25-CS25</f>
        <v>#REF!</v>
      </c>
      <c r="CU25" s="76"/>
      <c r="CV25" s="375">
        <f>IF(CY25&lt;&gt;0,(CY25/$F25)*100,0)</f>
        <v>0</v>
      </c>
      <c r="CW25" s="373" t="e">
        <f>ROUND(CY25*QCI!#REF!,2)</f>
        <v>#REF!</v>
      </c>
      <c r="CX25" s="373" t="e">
        <f>CY25-CW25</f>
        <v>#REF!</v>
      </c>
      <c r="CY25" s="76"/>
      <c r="CZ25" s="375">
        <f>IF(DC25&lt;&gt;0,(DC25/$F25)*100,0)</f>
        <v>0</v>
      </c>
      <c r="DA25" s="373" t="e">
        <f>ROUND(DC25*QCI!#REF!,2)</f>
        <v>#REF!</v>
      </c>
      <c r="DB25" s="373" t="e">
        <f>DC25-DA25</f>
        <v>#REF!</v>
      </c>
      <c r="DC25" s="76"/>
      <c r="DD25"/>
      <c r="DE25"/>
      <c r="DF25"/>
      <c r="DG25"/>
      <c r="DH25"/>
      <c r="DI25"/>
      <c r="DJ25"/>
      <c r="DK25"/>
    </row>
    <row r="26" spans="2:115" ht="12.75" customHeight="1">
      <c r="B26" s="388"/>
      <c r="C26" s="352"/>
      <c r="D26" s="376" t="s">
        <v>59</v>
      </c>
      <c r="E26" s="377" t="s">
        <v>30</v>
      </c>
      <c r="F26" s="378" t="e">
        <f>IF(F25=0,F23,F25)</f>
        <v>#REF!</v>
      </c>
      <c r="G26" s="379"/>
      <c r="H26" s="380"/>
      <c r="I26" s="381"/>
      <c r="J26" s="381"/>
      <c r="K26" s="382"/>
      <c r="L26" s="383">
        <f t="shared" ref="L26:W26" si="20">L25+H26</f>
        <v>0</v>
      </c>
      <c r="M26" s="383" t="e">
        <f t="shared" si="20"/>
        <v>#REF!</v>
      </c>
      <c r="N26" s="384" t="e">
        <f t="shared" si="20"/>
        <v>#REF!</v>
      </c>
      <c r="O26" s="385">
        <f t="shared" si="20"/>
        <v>0</v>
      </c>
      <c r="P26" s="386">
        <f t="shared" si="20"/>
        <v>0</v>
      </c>
      <c r="Q26" s="383" t="e">
        <f t="shared" si="20"/>
        <v>#REF!</v>
      </c>
      <c r="R26" s="383" t="e">
        <f t="shared" si="20"/>
        <v>#REF!</v>
      </c>
      <c r="S26" s="385">
        <f t="shared" si="20"/>
        <v>0</v>
      </c>
      <c r="T26" s="386">
        <f t="shared" si="20"/>
        <v>0</v>
      </c>
      <c r="U26" s="383" t="e">
        <f t="shared" si="20"/>
        <v>#REF!</v>
      </c>
      <c r="V26" s="383" t="e">
        <f t="shared" si="20"/>
        <v>#REF!</v>
      </c>
      <c r="W26" s="385">
        <f t="shared" si="20"/>
        <v>0</v>
      </c>
      <c r="X26" s="386">
        <f t="shared" ref="X26:BC26" si="21">X25+T26</f>
        <v>0</v>
      </c>
      <c r="Y26" s="383" t="e">
        <f t="shared" si="21"/>
        <v>#REF!</v>
      </c>
      <c r="Z26" s="383" t="e">
        <f t="shared" si="21"/>
        <v>#REF!</v>
      </c>
      <c r="AA26" s="385">
        <f t="shared" si="21"/>
        <v>0</v>
      </c>
      <c r="AB26" s="386">
        <f t="shared" si="21"/>
        <v>0</v>
      </c>
      <c r="AC26" s="383" t="e">
        <f t="shared" si="21"/>
        <v>#REF!</v>
      </c>
      <c r="AD26" s="383" t="e">
        <f t="shared" si="21"/>
        <v>#REF!</v>
      </c>
      <c r="AE26" s="385">
        <f t="shared" si="21"/>
        <v>0</v>
      </c>
      <c r="AF26" s="386">
        <f t="shared" si="21"/>
        <v>0</v>
      </c>
      <c r="AG26" s="383" t="e">
        <f t="shared" si="21"/>
        <v>#REF!</v>
      </c>
      <c r="AH26" s="383" t="e">
        <f t="shared" si="21"/>
        <v>#REF!</v>
      </c>
      <c r="AI26" s="385">
        <f t="shared" si="21"/>
        <v>0</v>
      </c>
      <c r="AJ26" s="386">
        <f t="shared" si="21"/>
        <v>0</v>
      </c>
      <c r="AK26" s="383" t="e">
        <f t="shared" si="21"/>
        <v>#REF!</v>
      </c>
      <c r="AL26" s="383" t="e">
        <f t="shared" si="21"/>
        <v>#REF!</v>
      </c>
      <c r="AM26" s="385">
        <f t="shared" si="21"/>
        <v>0</v>
      </c>
      <c r="AN26" s="386">
        <f t="shared" si="21"/>
        <v>0</v>
      </c>
      <c r="AO26" s="383" t="e">
        <f t="shared" si="21"/>
        <v>#REF!</v>
      </c>
      <c r="AP26" s="383" t="e">
        <f t="shared" si="21"/>
        <v>#REF!</v>
      </c>
      <c r="AQ26" s="385">
        <f t="shared" si="21"/>
        <v>0</v>
      </c>
      <c r="AR26" s="386">
        <f t="shared" si="21"/>
        <v>0</v>
      </c>
      <c r="AS26" s="383" t="e">
        <f t="shared" si="21"/>
        <v>#REF!</v>
      </c>
      <c r="AT26" s="383" t="e">
        <f t="shared" si="21"/>
        <v>#REF!</v>
      </c>
      <c r="AU26" s="385">
        <f t="shared" si="21"/>
        <v>0</v>
      </c>
      <c r="AV26" s="386">
        <f t="shared" si="21"/>
        <v>0</v>
      </c>
      <c r="AW26" s="383" t="e">
        <f t="shared" si="21"/>
        <v>#REF!</v>
      </c>
      <c r="AX26" s="383" t="e">
        <f t="shared" si="21"/>
        <v>#REF!</v>
      </c>
      <c r="AY26" s="385">
        <f t="shared" si="21"/>
        <v>0</v>
      </c>
      <c r="AZ26" s="386">
        <f t="shared" si="21"/>
        <v>0</v>
      </c>
      <c r="BA26" s="383" t="e">
        <f t="shared" si="21"/>
        <v>#REF!</v>
      </c>
      <c r="BB26" s="383" t="e">
        <f t="shared" si="21"/>
        <v>#REF!</v>
      </c>
      <c r="BC26" s="385">
        <f t="shared" si="21"/>
        <v>0</v>
      </c>
      <c r="BD26" s="386">
        <f t="shared" ref="BD26:CI26" si="22">BD25+AZ26</f>
        <v>0</v>
      </c>
      <c r="BE26" s="383" t="e">
        <f t="shared" si="22"/>
        <v>#REF!</v>
      </c>
      <c r="BF26" s="383" t="e">
        <f t="shared" si="22"/>
        <v>#REF!</v>
      </c>
      <c r="BG26" s="385">
        <f t="shared" si="22"/>
        <v>0</v>
      </c>
      <c r="BH26" s="386">
        <f t="shared" si="22"/>
        <v>0</v>
      </c>
      <c r="BI26" s="383" t="e">
        <f t="shared" si="22"/>
        <v>#REF!</v>
      </c>
      <c r="BJ26" s="383" t="e">
        <f t="shared" si="22"/>
        <v>#REF!</v>
      </c>
      <c r="BK26" s="385">
        <f t="shared" si="22"/>
        <v>0</v>
      </c>
      <c r="BL26" s="386">
        <f t="shared" si="22"/>
        <v>0</v>
      </c>
      <c r="BM26" s="383" t="e">
        <f t="shared" si="22"/>
        <v>#REF!</v>
      </c>
      <c r="BN26" s="383" t="e">
        <f t="shared" si="22"/>
        <v>#REF!</v>
      </c>
      <c r="BO26" s="385">
        <f t="shared" si="22"/>
        <v>0</v>
      </c>
      <c r="BP26" s="386">
        <f t="shared" si="22"/>
        <v>0</v>
      </c>
      <c r="BQ26" s="383" t="e">
        <f t="shared" si="22"/>
        <v>#REF!</v>
      </c>
      <c r="BR26" s="383" t="e">
        <f t="shared" si="22"/>
        <v>#REF!</v>
      </c>
      <c r="BS26" s="385">
        <f t="shared" si="22"/>
        <v>0</v>
      </c>
      <c r="BT26" s="386">
        <f t="shared" si="22"/>
        <v>0</v>
      </c>
      <c r="BU26" s="383" t="e">
        <f t="shared" si="22"/>
        <v>#REF!</v>
      </c>
      <c r="BV26" s="383" t="e">
        <f t="shared" si="22"/>
        <v>#REF!</v>
      </c>
      <c r="BW26" s="385">
        <f t="shared" si="22"/>
        <v>0</v>
      </c>
      <c r="BX26" s="386">
        <f t="shared" si="22"/>
        <v>0</v>
      </c>
      <c r="BY26" s="383" t="e">
        <f t="shared" si="22"/>
        <v>#REF!</v>
      </c>
      <c r="BZ26" s="383" t="e">
        <f t="shared" si="22"/>
        <v>#REF!</v>
      </c>
      <c r="CA26" s="385">
        <f t="shared" si="22"/>
        <v>0</v>
      </c>
      <c r="CB26" s="386">
        <f t="shared" si="22"/>
        <v>0</v>
      </c>
      <c r="CC26" s="383" t="e">
        <f t="shared" si="22"/>
        <v>#REF!</v>
      </c>
      <c r="CD26" s="383" t="e">
        <f t="shared" si="22"/>
        <v>#REF!</v>
      </c>
      <c r="CE26" s="385">
        <f t="shared" si="22"/>
        <v>0</v>
      </c>
      <c r="CF26" s="386">
        <f t="shared" si="22"/>
        <v>0</v>
      </c>
      <c r="CG26" s="383" t="e">
        <f t="shared" si="22"/>
        <v>#REF!</v>
      </c>
      <c r="CH26" s="383" t="e">
        <f t="shared" si="22"/>
        <v>#REF!</v>
      </c>
      <c r="CI26" s="385">
        <f t="shared" si="22"/>
        <v>0</v>
      </c>
      <c r="CJ26" s="386">
        <f t="shared" ref="CJ26:DC26" si="23">CJ25+CF26</f>
        <v>0</v>
      </c>
      <c r="CK26" s="383" t="e">
        <f t="shared" si="23"/>
        <v>#REF!</v>
      </c>
      <c r="CL26" s="383" t="e">
        <f t="shared" si="23"/>
        <v>#REF!</v>
      </c>
      <c r="CM26" s="385">
        <f t="shared" si="23"/>
        <v>0</v>
      </c>
      <c r="CN26" s="386">
        <f t="shared" si="23"/>
        <v>0</v>
      </c>
      <c r="CO26" s="383" t="e">
        <f t="shared" si="23"/>
        <v>#REF!</v>
      </c>
      <c r="CP26" s="383" t="e">
        <f t="shared" si="23"/>
        <v>#REF!</v>
      </c>
      <c r="CQ26" s="385">
        <f t="shared" si="23"/>
        <v>0</v>
      </c>
      <c r="CR26" s="386">
        <f t="shared" si="23"/>
        <v>0</v>
      </c>
      <c r="CS26" s="383" t="e">
        <f t="shared" si="23"/>
        <v>#REF!</v>
      </c>
      <c r="CT26" s="383" t="e">
        <f t="shared" si="23"/>
        <v>#REF!</v>
      </c>
      <c r="CU26" s="385">
        <f t="shared" si="23"/>
        <v>0</v>
      </c>
      <c r="CV26" s="386">
        <f t="shared" si="23"/>
        <v>0</v>
      </c>
      <c r="CW26" s="383" t="e">
        <f t="shared" si="23"/>
        <v>#REF!</v>
      </c>
      <c r="CX26" s="383" t="e">
        <f t="shared" si="23"/>
        <v>#REF!</v>
      </c>
      <c r="CY26" s="385">
        <f t="shared" si="23"/>
        <v>0</v>
      </c>
      <c r="CZ26" s="386">
        <f t="shared" si="23"/>
        <v>0</v>
      </c>
      <c r="DA26" s="383" t="e">
        <f t="shared" si="23"/>
        <v>#REF!</v>
      </c>
      <c r="DB26" s="383" t="e">
        <f t="shared" si="23"/>
        <v>#REF!</v>
      </c>
      <c r="DC26" s="385">
        <f t="shared" si="23"/>
        <v>0</v>
      </c>
      <c r="DD26"/>
      <c r="DE26"/>
      <c r="DF26"/>
      <c r="DG26"/>
      <c r="DH26"/>
      <c r="DI26"/>
      <c r="DJ26"/>
      <c r="DK26"/>
    </row>
    <row r="27" spans="2:115" ht="12.75" customHeight="1">
      <c r="B27" s="335">
        <v>24</v>
      </c>
      <c r="C27" s="387" t="str">
        <f>QCI!C18</f>
        <v xml:space="preserve">LIMPEZA FINAL DE OBRA </v>
      </c>
      <c r="D27" s="337" t="s">
        <v>57</v>
      </c>
      <c r="E27" s="338" t="s">
        <v>27</v>
      </c>
      <c r="F27" s="339">
        <f>QCI!Y18</f>
        <v>84.132824159999998</v>
      </c>
      <c r="G27" s="340">
        <f>CronogFF!G23</f>
        <v>0</v>
      </c>
      <c r="H27" s="341"/>
      <c r="I27" s="342"/>
      <c r="J27" s="342"/>
      <c r="K27" s="343"/>
      <c r="L27" s="344">
        <f>CronogFF!H23</f>
        <v>0</v>
      </c>
      <c r="M27" s="345">
        <f>L27*QCI!$Y18*QCI!$R18/100</f>
        <v>0</v>
      </c>
      <c r="N27" s="346">
        <f>L27/100*QCI!$Y18*(QCI!$U18+QCI!$W18)</f>
        <v>0</v>
      </c>
      <c r="O27" s="347">
        <f>M27+N27</f>
        <v>0</v>
      </c>
      <c r="P27" s="348">
        <f>CronogFF!L23</f>
        <v>0</v>
      </c>
      <c r="Q27" s="349">
        <f>P27*QCI!$Y18*QCI!$R18/100</f>
        <v>0</v>
      </c>
      <c r="R27" s="349">
        <f>P27/100*QCI!$Y18*(QCI!$U18+QCI!$W18)</f>
        <v>0</v>
      </c>
      <c r="S27" s="350">
        <f>Q27+R27</f>
        <v>0</v>
      </c>
      <c r="T27" s="348">
        <f>CronogFF!P23</f>
        <v>0</v>
      </c>
      <c r="U27" s="349">
        <f>T27*QCI!$Y18*QCI!$R18/100</f>
        <v>0</v>
      </c>
      <c r="V27" s="349">
        <f>T27/100*QCI!$Y18*(QCI!$U18+QCI!$W18)</f>
        <v>0</v>
      </c>
      <c r="W27" s="350">
        <f>U27+V27</f>
        <v>0</v>
      </c>
      <c r="X27" s="348">
        <f>CronogFF!T23</f>
        <v>0</v>
      </c>
      <c r="Y27" s="349">
        <f>X27*QCI!$Y18*QCI!$R18/100</f>
        <v>0</v>
      </c>
      <c r="Z27" s="349">
        <f>X27/100*QCI!$Y18*(QCI!$U18+QCI!$W18)</f>
        <v>0</v>
      </c>
      <c r="AA27" s="350">
        <f>Y27+Z27</f>
        <v>0</v>
      </c>
      <c r="AB27" s="348">
        <f>CronogFF!X23</f>
        <v>0</v>
      </c>
      <c r="AC27" s="349">
        <f>AB27*QCI!$Y18*QCI!$R18/100</f>
        <v>0</v>
      </c>
      <c r="AD27" s="349">
        <f>AB27/100*QCI!$Y18*(QCI!$U18+QCI!$W18)</f>
        <v>0</v>
      </c>
      <c r="AE27" s="350">
        <f>AC27+AD27</f>
        <v>0</v>
      </c>
      <c r="AF27" s="348">
        <f>CronogFF!AB23</f>
        <v>0</v>
      </c>
      <c r="AG27" s="349">
        <f>AF27*QCI!$Y18*QCI!$R18/100</f>
        <v>0</v>
      </c>
      <c r="AH27" s="349">
        <f>AF27/100*QCI!$Y18*(QCI!$U18+QCI!$W18)</f>
        <v>0</v>
      </c>
      <c r="AI27" s="350">
        <f>AG27+AH27</f>
        <v>0</v>
      </c>
      <c r="AJ27" s="348">
        <f>CronogFF!AF23</f>
        <v>0</v>
      </c>
      <c r="AK27" s="349">
        <f>AJ27*QCI!$Y18*QCI!$R18/100</f>
        <v>0</v>
      </c>
      <c r="AL27" s="349">
        <f>AJ27/100*QCI!$Y18*(QCI!$U18+QCI!$W18)</f>
        <v>0</v>
      </c>
      <c r="AM27" s="350">
        <f>AK27+AL27</f>
        <v>0</v>
      </c>
      <c r="AN27" s="348">
        <f>CronogFF!AJ23</f>
        <v>0</v>
      </c>
      <c r="AO27" s="349">
        <f>AN27*QCI!$Y18*QCI!$R18/100</f>
        <v>0</v>
      </c>
      <c r="AP27" s="349">
        <f>AN27/100*QCI!$Y18*(QCI!$U18+QCI!$W18)</f>
        <v>0</v>
      </c>
      <c r="AQ27" s="350">
        <f>AO27+AP27</f>
        <v>0</v>
      </c>
      <c r="AR27" s="348">
        <f>CronogFF!AN23</f>
        <v>0</v>
      </c>
      <c r="AS27" s="349">
        <f>AR27*QCI!$Y18*QCI!$R18/100</f>
        <v>0</v>
      </c>
      <c r="AT27" s="349">
        <f>AR27/100*QCI!$Y18*(QCI!$U18+QCI!$W18)</f>
        <v>0</v>
      </c>
      <c r="AU27" s="350">
        <f>AS27+AT27</f>
        <v>0</v>
      </c>
      <c r="AV27" s="348">
        <f>CronogFF!AR23</f>
        <v>0</v>
      </c>
      <c r="AW27" s="349">
        <f>AV27*QCI!$Y18*QCI!$R18/100</f>
        <v>0</v>
      </c>
      <c r="AX27" s="349">
        <f>AV27/100*QCI!$Y18*(QCI!$U18+QCI!$W18)</f>
        <v>0</v>
      </c>
      <c r="AY27" s="350">
        <f>AW27+AX27</f>
        <v>0</v>
      </c>
      <c r="AZ27" s="348">
        <f>CronogFF!AV23</f>
        <v>0</v>
      </c>
      <c r="BA27" s="349">
        <f>AZ27*QCI!$Y18*QCI!$R18/100</f>
        <v>0</v>
      </c>
      <c r="BB27" s="349">
        <f>AZ27/100*QCI!$Y18*(QCI!$U18+QCI!$W18)</f>
        <v>0</v>
      </c>
      <c r="BC27" s="350">
        <f>BA27+BB27</f>
        <v>0</v>
      </c>
      <c r="BD27" s="348">
        <f>CronogFF!AZ23</f>
        <v>0</v>
      </c>
      <c r="BE27" s="349">
        <f>BD27*QCI!$Y18*QCI!$R18/100</f>
        <v>0</v>
      </c>
      <c r="BF27" s="349">
        <f>BD27/100*QCI!$Y18*(QCI!$U18+QCI!$W18)</f>
        <v>0</v>
      </c>
      <c r="BG27" s="350">
        <f>BE27+BF27</f>
        <v>0</v>
      </c>
      <c r="BH27" s="348">
        <f>CronogFF!BD23</f>
        <v>0</v>
      </c>
      <c r="BI27" s="349">
        <f>BH27*QCI!$Y18*QCI!$R18/100</f>
        <v>0</v>
      </c>
      <c r="BJ27" s="349">
        <f>BH27/100*QCI!$Y18*(QCI!$U18+QCI!$W18)</f>
        <v>0</v>
      </c>
      <c r="BK27" s="350">
        <f>BI27+BJ27</f>
        <v>0</v>
      </c>
      <c r="BL27" s="348">
        <f>CronogFF!BH23</f>
        <v>0</v>
      </c>
      <c r="BM27" s="349">
        <f>BL27*QCI!$Y18*QCI!$R18/100</f>
        <v>0</v>
      </c>
      <c r="BN27" s="349">
        <f>BL27/100*QCI!$Y18*(QCI!$U18+QCI!$W18)</f>
        <v>0</v>
      </c>
      <c r="BO27" s="350">
        <f>BM27+BN27</f>
        <v>0</v>
      </c>
      <c r="BP27" s="348">
        <f>CronogFF!BL23</f>
        <v>0</v>
      </c>
      <c r="BQ27" s="349">
        <f>BP27*QCI!$Y18*QCI!$R18/100</f>
        <v>0</v>
      </c>
      <c r="BR27" s="349">
        <f>BP27/100*QCI!$Y18*(QCI!$U18+QCI!$W18)</f>
        <v>0</v>
      </c>
      <c r="BS27" s="350">
        <f>BQ27+BR27</f>
        <v>0</v>
      </c>
      <c r="BT27" s="348">
        <f>CronogFF!BP23</f>
        <v>0</v>
      </c>
      <c r="BU27" s="349">
        <f>BT27*QCI!$Y18*QCI!$R18/100</f>
        <v>0</v>
      </c>
      <c r="BV27" s="349">
        <f>BT27/100*QCI!$Y18*(QCI!$U18+QCI!$W18)</f>
        <v>0</v>
      </c>
      <c r="BW27" s="350">
        <f>BU27+BV27</f>
        <v>0</v>
      </c>
      <c r="BX27" s="348">
        <f>CronogFF!BT23</f>
        <v>0</v>
      </c>
      <c r="BY27" s="349">
        <f>BX27*QCI!$Y18*QCI!$R18/100</f>
        <v>0</v>
      </c>
      <c r="BZ27" s="349">
        <f>BX27/100*QCI!$Y18*(QCI!$U18+QCI!$W18)</f>
        <v>0</v>
      </c>
      <c r="CA27" s="350">
        <f>BY27+BZ27</f>
        <v>0</v>
      </c>
      <c r="CB27" s="348">
        <f>CronogFF!BX23</f>
        <v>0</v>
      </c>
      <c r="CC27" s="349">
        <f>CB27*QCI!$Y18*QCI!$R18/100</f>
        <v>0</v>
      </c>
      <c r="CD27" s="349">
        <f>CB27/100*QCI!$Y18*(QCI!$U18+QCI!$W18)</f>
        <v>0</v>
      </c>
      <c r="CE27" s="350">
        <f>CC27+CD27</f>
        <v>0</v>
      </c>
      <c r="CF27" s="348">
        <f>CronogFF!CB23</f>
        <v>0</v>
      </c>
      <c r="CG27" s="349">
        <f>CF27*QCI!$Y18*QCI!$R18/100</f>
        <v>0</v>
      </c>
      <c r="CH27" s="349">
        <f>CF27/100*QCI!$Y18*(QCI!$U18+QCI!$W18)</f>
        <v>0</v>
      </c>
      <c r="CI27" s="350">
        <f>CG27+CH27</f>
        <v>0</v>
      </c>
      <c r="CJ27" s="348">
        <f>CronogFF!CF23</f>
        <v>0</v>
      </c>
      <c r="CK27" s="349">
        <f>CJ27*QCI!$Y18*QCI!$R18/100</f>
        <v>0</v>
      </c>
      <c r="CL27" s="349">
        <f>CJ27/100*QCI!$Y18*(QCI!$U18+QCI!$W18)</f>
        <v>0</v>
      </c>
      <c r="CM27" s="350">
        <f>CK27+CL27</f>
        <v>0</v>
      </c>
      <c r="CN27" s="348">
        <f>CronogFF!CJ23</f>
        <v>0</v>
      </c>
      <c r="CO27" s="349">
        <f>CN27*QCI!$Y18*QCI!$R18/100</f>
        <v>0</v>
      </c>
      <c r="CP27" s="349">
        <f>CN27/100*QCI!$Y18*(QCI!$U18+QCI!$W18)</f>
        <v>0</v>
      </c>
      <c r="CQ27" s="350">
        <f>CO27+CP27</f>
        <v>0</v>
      </c>
      <c r="CR27" s="348">
        <f>CronogFF!CN23</f>
        <v>0</v>
      </c>
      <c r="CS27" s="349">
        <f>CR27*QCI!$Y18*QCI!$R18/100</f>
        <v>0</v>
      </c>
      <c r="CT27" s="349">
        <f>CR27/100*QCI!$Y18*(QCI!$U18+QCI!$W18)</f>
        <v>0</v>
      </c>
      <c r="CU27" s="350">
        <f>CS27+CT27</f>
        <v>0</v>
      </c>
      <c r="CV27" s="348">
        <f>CronogFF!CR23</f>
        <v>0</v>
      </c>
      <c r="CW27" s="349">
        <f>CV27*QCI!$Y18*QCI!$R18/100</f>
        <v>0</v>
      </c>
      <c r="CX27" s="349">
        <f>CV27/100*QCI!$Y18*(QCI!$U18+QCI!$W18)</f>
        <v>0</v>
      </c>
      <c r="CY27" s="350">
        <f>CW27+CX27</f>
        <v>0</v>
      </c>
      <c r="CZ27" s="348">
        <f>CronogFF!CV23</f>
        <v>0</v>
      </c>
      <c r="DA27" s="349">
        <f>CZ27*QCI!$Y18*QCI!$R18/100</f>
        <v>0</v>
      </c>
      <c r="DB27" s="349">
        <f>CZ27/100*QCI!$Y18*(QCI!$U18+QCI!$W18)</f>
        <v>0</v>
      </c>
      <c r="DC27" s="350">
        <f>DA27+DB27</f>
        <v>0</v>
      </c>
      <c r="DD27"/>
      <c r="DE27"/>
      <c r="DF27"/>
      <c r="DG27"/>
      <c r="DH27"/>
      <c r="DI27"/>
      <c r="DJ27"/>
      <c r="DK27"/>
    </row>
    <row r="28" spans="2:115" ht="12.75" customHeight="1">
      <c r="B28" s="351"/>
      <c r="C28" s="352"/>
      <c r="D28" s="353" t="s">
        <v>57</v>
      </c>
      <c r="E28" s="354" t="s">
        <v>28</v>
      </c>
      <c r="F28" s="355">
        <f>IF(F29&lt;&gt;0,F27-F29,0)</f>
        <v>0</v>
      </c>
      <c r="G28" s="356"/>
      <c r="H28" s="357"/>
      <c r="I28" s="358"/>
      <c r="J28" s="358"/>
      <c r="K28" s="359"/>
      <c r="L28" s="360">
        <f t="shared" ref="L28:W28" si="24">L27+H28</f>
        <v>0</v>
      </c>
      <c r="M28" s="360">
        <f t="shared" si="24"/>
        <v>0</v>
      </c>
      <c r="N28" s="361">
        <f t="shared" si="24"/>
        <v>0</v>
      </c>
      <c r="O28" s="362">
        <f t="shared" si="24"/>
        <v>0</v>
      </c>
      <c r="P28" s="363">
        <f t="shared" si="24"/>
        <v>0</v>
      </c>
      <c r="Q28" s="364">
        <f t="shared" si="24"/>
        <v>0</v>
      </c>
      <c r="R28" s="365">
        <f t="shared" si="24"/>
        <v>0</v>
      </c>
      <c r="S28" s="366">
        <f t="shared" si="24"/>
        <v>0</v>
      </c>
      <c r="T28" s="363">
        <f t="shared" si="24"/>
        <v>0</v>
      </c>
      <c r="U28" s="364">
        <f t="shared" si="24"/>
        <v>0</v>
      </c>
      <c r="V28" s="365">
        <f t="shared" si="24"/>
        <v>0</v>
      </c>
      <c r="W28" s="366">
        <f t="shared" si="24"/>
        <v>0</v>
      </c>
      <c r="X28" s="363">
        <f t="shared" ref="X28:BC28" si="25">X27+T28</f>
        <v>0</v>
      </c>
      <c r="Y28" s="364">
        <f t="shared" si="25"/>
        <v>0</v>
      </c>
      <c r="Z28" s="365">
        <f t="shared" si="25"/>
        <v>0</v>
      </c>
      <c r="AA28" s="366">
        <f t="shared" si="25"/>
        <v>0</v>
      </c>
      <c r="AB28" s="363">
        <f t="shared" si="25"/>
        <v>0</v>
      </c>
      <c r="AC28" s="364">
        <f t="shared" si="25"/>
        <v>0</v>
      </c>
      <c r="AD28" s="365">
        <f t="shared" si="25"/>
        <v>0</v>
      </c>
      <c r="AE28" s="366">
        <f t="shared" si="25"/>
        <v>0</v>
      </c>
      <c r="AF28" s="363">
        <f t="shared" si="25"/>
        <v>0</v>
      </c>
      <c r="AG28" s="364">
        <f t="shared" si="25"/>
        <v>0</v>
      </c>
      <c r="AH28" s="365">
        <f t="shared" si="25"/>
        <v>0</v>
      </c>
      <c r="AI28" s="366">
        <f t="shared" si="25"/>
        <v>0</v>
      </c>
      <c r="AJ28" s="363">
        <f t="shared" si="25"/>
        <v>0</v>
      </c>
      <c r="AK28" s="364">
        <f t="shared" si="25"/>
        <v>0</v>
      </c>
      <c r="AL28" s="365">
        <f t="shared" si="25"/>
        <v>0</v>
      </c>
      <c r="AM28" s="366">
        <f t="shared" si="25"/>
        <v>0</v>
      </c>
      <c r="AN28" s="363">
        <f t="shared" si="25"/>
        <v>0</v>
      </c>
      <c r="AO28" s="364">
        <f t="shared" si="25"/>
        <v>0</v>
      </c>
      <c r="AP28" s="365">
        <f t="shared" si="25"/>
        <v>0</v>
      </c>
      <c r="AQ28" s="366">
        <f t="shared" si="25"/>
        <v>0</v>
      </c>
      <c r="AR28" s="363">
        <f t="shared" si="25"/>
        <v>0</v>
      </c>
      <c r="AS28" s="364">
        <f t="shared" si="25"/>
        <v>0</v>
      </c>
      <c r="AT28" s="365">
        <f t="shared" si="25"/>
        <v>0</v>
      </c>
      <c r="AU28" s="366">
        <f t="shared" si="25"/>
        <v>0</v>
      </c>
      <c r="AV28" s="363">
        <f t="shared" si="25"/>
        <v>0</v>
      </c>
      <c r="AW28" s="364">
        <f t="shared" si="25"/>
        <v>0</v>
      </c>
      <c r="AX28" s="365">
        <f t="shared" si="25"/>
        <v>0</v>
      </c>
      <c r="AY28" s="366">
        <f t="shared" si="25"/>
        <v>0</v>
      </c>
      <c r="AZ28" s="363">
        <f t="shared" si="25"/>
        <v>0</v>
      </c>
      <c r="BA28" s="364">
        <f t="shared" si="25"/>
        <v>0</v>
      </c>
      <c r="BB28" s="365">
        <f t="shared" si="25"/>
        <v>0</v>
      </c>
      <c r="BC28" s="366">
        <f t="shared" si="25"/>
        <v>0</v>
      </c>
      <c r="BD28" s="363">
        <f t="shared" ref="BD28:CI28" si="26">BD27+AZ28</f>
        <v>0</v>
      </c>
      <c r="BE28" s="364">
        <f t="shared" si="26"/>
        <v>0</v>
      </c>
      <c r="BF28" s="365">
        <f t="shared" si="26"/>
        <v>0</v>
      </c>
      <c r="BG28" s="366">
        <f t="shared" si="26"/>
        <v>0</v>
      </c>
      <c r="BH28" s="363">
        <f t="shared" si="26"/>
        <v>0</v>
      </c>
      <c r="BI28" s="364">
        <f t="shared" si="26"/>
        <v>0</v>
      </c>
      <c r="BJ28" s="365">
        <f t="shared" si="26"/>
        <v>0</v>
      </c>
      <c r="BK28" s="366">
        <f t="shared" si="26"/>
        <v>0</v>
      </c>
      <c r="BL28" s="363">
        <f t="shared" si="26"/>
        <v>0</v>
      </c>
      <c r="BM28" s="364">
        <f t="shared" si="26"/>
        <v>0</v>
      </c>
      <c r="BN28" s="365">
        <f t="shared" si="26"/>
        <v>0</v>
      </c>
      <c r="BO28" s="366">
        <f t="shared" si="26"/>
        <v>0</v>
      </c>
      <c r="BP28" s="363">
        <f t="shared" si="26"/>
        <v>0</v>
      </c>
      <c r="BQ28" s="364">
        <f t="shared" si="26"/>
        <v>0</v>
      </c>
      <c r="BR28" s="365">
        <f t="shared" si="26"/>
        <v>0</v>
      </c>
      <c r="BS28" s="366">
        <f t="shared" si="26"/>
        <v>0</v>
      </c>
      <c r="BT28" s="363">
        <f t="shared" si="26"/>
        <v>0</v>
      </c>
      <c r="BU28" s="364">
        <f t="shared" si="26"/>
        <v>0</v>
      </c>
      <c r="BV28" s="365">
        <f t="shared" si="26"/>
        <v>0</v>
      </c>
      <c r="BW28" s="366">
        <f t="shared" si="26"/>
        <v>0</v>
      </c>
      <c r="BX28" s="363">
        <f t="shared" si="26"/>
        <v>0</v>
      </c>
      <c r="BY28" s="364">
        <f t="shared" si="26"/>
        <v>0</v>
      </c>
      <c r="BZ28" s="365">
        <f t="shared" si="26"/>
        <v>0</v>
      </c>
      <c r="CA28" s="366">
        <f t="shared" si="26"/>
        <v>0</v>
      </c>
      <c r="CB28" s="363">
        <f t="shared" si="26"/>
        <v>0</v>
      </c>
      <c r="CC28" s="364">
        <f t="shared" si="26"/>
        <v>0</v>
      </c>
      <c r="CD28" s="365">
        <f t="shared" si="26"/>
        <v>0</v>
      </c>
      <c r="CE28" s="366">
        <f t="shared" si="26"/>
        <v>0</v>
      </c>
      <c r="CF28" s="363">
        <f t="shared" si="26"/>
        <v>0</v>
      </c>
      <c r="CG28" s="364">
        <f t="shared" si="26"/>
        <v>0</v>
      </c>
      <c r="CH28" s="365">
        <f t="shared" si="26"/>
        <v>0</v>
      </c>
      <c r="CI28" s="366">
        <f t="shared" si="26"/>
        <v>0</v>
      </c>
      <c r="CJ28" s="363">
        <f t="shared" ref="CJ28:DC28" si="27">CJ27+CF28</f>
        <v>0</v>
      </c>
      <c r="CK28" s="364">
        <f t="shared" si="27"/>
        <v>0</v>
      </c>
      <c r="CL28" s="365">
        <f t="shared" si="27"/>
        <v>0</v>
      </c>
      <c r="CM28" s="366">
        <f t="shared" si="27"/>
        <v>0</v>
      </c>
      <c r="CN28" s="363">
        <f t="shared" si="27"/>
        <v>0</v>
      </c>
      <c r="CO28" s="364">
        <f t="shared" si="27"/>
        <v>0</v>
      </c>
      <c r="CP28" s="365">
        <f t="shared" si="27"/>
        <v>0</v>
      </c>
      <c r="CQ28" s="366">
        <f t="shared" si="27"/>
        <v>0</v>
      </c>
      <c r="CR28" s="363">
        <f t="shared" si="27"/>
        <v>0</v>
      </c>
      <c r="CS28" s="364">
        <f t="shared" si="27"/>
        <v>0</v>
      </c>
      <c r="CT28" s="365">
        <f t="shared" si="27"/>
        <v>0</v>
      </c>
      <c r="CU28" s="366">
        <f t="shared" si="27"/>
        <v>0</v>
      </c>
      <c r="CV28" s="363">
        <f t="shared" si="27"/>
        <v>0</v>
      </c>
      <c r="CW28" s="364">
        <f t="shared" si="27"/>
        <v>0</v>
      </c>
      <c r="CX28" s="365">
        <f t="shared" si="27"/>
        <v>0</v>
      </c>
      <c r="CY28" s="366">
        <f t="shared" si="27"/>
        <v>0</v>
      </c>
      <c r="CZ28" s="363">
        <f t="shared" si="27"/>
        <v>0</v>
      </c>
      <c r="DA28" s="364">
        <f t="shared" si="27"/>
        <v>0</v>
      </c>
      <c r="DB28" s="365">
        <f t="shared" si="27"/>
        <v>0</v>
      </c>
      <c r="DC28" s="366">
        <f t="shared" si="27"/>
        <v>0</v>
      </c>
      <c r="DD28"/>
      <c r="DE28"/>
      <c r="DF28"/>
      <c r="DG28"/>
      <c r="DH28"/>
      <c r="DI28"/>
      <c r="DJ28"/>
      <c r="DK28"/>
    </row>
    <row r="29" spans="2:115" ht="12.75" customHeight="1">
      <c r="B29" s="351"/>
      <c r="C29" s="352"/>
      <c r="D29" s="367" t="s">
        <v>58</v>
      </c>
      <c r="E29" s="368" t="s">
        <v>29</v>
      </c>
      <c r="F29" s="74"/>
      <c r="G29" s="369">
        <f>IF(F29=0,0,F29/F$31)</f>
        <v>0</v>
      </c>
      <c r="H29" s="370"/>
      <c r="I29" s="371"/>
      <c r="J29" s="371"/>
      <c r="K29" s="372"/>
      <c r="L29" s="373">
        <f>IF(O29&lt;&gt;0,(O29/$F29)*100,0)</f>
        <v>0</v>
      </c>
      <c r="M29" s="373" t="e">
        <f>ROUND(O29*QCI!#REF!,2)</f>
        <v>#REF!</v>
      </c>
      <c r="N29" s="374" t="e">
        <f>O29-M29</f>
        <v>#REF!</v>
      </c>
      <c r="O29" s="76"/>
      <c r="P29" s="375">
        <f>IF(S29&lt;&gt;0,(S29/$F29)*100,0)</f>
        <v>0</v>
      </c>
      <c r="Q29" s="373" t="e">
        <f>ROUND(S29*QCI!#REF!,2)</f>
        <v>#REF!</v>
      </c>
      <c r="R29" s="373" t="e">
        <f>S29-Q29</f>
        <v>#REF!</v>
      </c>
      <c r="S29" s="76"/>
      <c r="T29" s="375">
        <f>IF(W29&lt;&gt;0,(W29/$F29)*100,0)</f>
        <v>0</v>
      </c>
      <c r="U29" s="373" t="e">
        <f>ROUND(W29*QCI!#REF!,2)</f>
        <v>#REF!</v>
      </c>
      <c r="V29" s="373" t="e">
        <f>W29-U29</f>
        <v>#REF!</v>
      </c>
      <c r="W29" s="76"/>
      <c r="X29" s="375">
        <f>IF(AA29&lt;&gt;0,(AA29/$F29)*100,0)</f>
        <v>0</v>
      </c>
      <c r="Y29" s="373" t="e">
        <f>ROUND(AA29*QCI!#REF!,2)</f>
        <v>#REF!</v>
      </c>
      <c r="Z29" s="373" t="e">
        <f>AA29-Y29</f>
        <v>#REF!</v>
      </c>
      <c r="AA29" s="76"/>
      <c r="AB29" s="375">
        <f>IF(AE29&lt;&gt;0,(AE29/$F29)*100,0)</f>
        <v>0</v>
      </c>
      <c r="AC29" s="373" t="e">
        <f>ROUND(AE29*QCI!#REF!,2)</f>
        <v>#REF!</v>
      </c>
      <c r="AD29" s="373" t="e">
        <f>AE29-AC29</f>
        <v>#REF!</v>
      </c>
      <c r="AE29" s="76"/>
      <c r="AF29" s="375">
        <f>IF(AI29&lt;&gt;0,(AI29/$F29)*100,0)</f>
        <v>0</v>
      </c>
      <c r="AG29" s="373" t="e">
        <f>ROUND(AI29*QCI!#REF!,2)</f>
        <v>#REF!</v>
      </c>
      <c r="AH29" s="373" t="e">
        <f>AI29-AG29</f>
        <v>#REF!</v>
      </c>
      <c r="AI29" s="76"/>
      <c r="AJ29" s="375">
        <f>IF(AM29&lt;&gt;0,(AM29/$F29)*100,0)</f>
        <v>0</v>
      </c>
      <c r="AK29" s="373" t="e">
        <f>ROUND(AM29*QCI!#REF!,2)</f>
        <v>#REF!</v>
      </c>
      <c r="AL29" s="373" t="e">
        <f>AM29-AK29</f>
        <v>#REF!</v>
      </c>
      <c r="AM29" s="76"/>
      <c r="AN29" s="375">
        <f>IF(AQ29&lt;&gt;0,(AQ29/$F29)*100,0)</f>
        <v>0</v>
      </c>
      <c r="AO29" s="373" t="e">
        <f>ROUND(AQ29*QCI!#REF!,2)</f>
        <v>#REF!</v>
      </c>
      <c r="AP29" s="373" t="e">
        <f>AQ29-AO29</f>
        <v>#REF!</v>
      </c>
      <c r="AQ29" s="76"/>
      <c r="AR29" s="375">
        <f>IF(AU29&lt;&gt;0,(AU29/$F29)*100,0)</f>
        <v>0</v>
      </c>
      <c r="AS29" s="373" t="e">
        <f>ROUND(AU29*QCI!#REF!,2)</f>
        <v>#REF!</v>
      </c>
      <c r="AT29" s="373" t="e">
        <f>AU29-AS29</f>
        <v>#REF!</v>
      </c>
      <c r="AU29" s="76"/>
      <c r="AV29" s="375">
        <f>IF(AY29&lt;&gt;0,(AY29/$F29)*100,0)</f>
        <v>0</v>
      </c>
      <c r="AW29" s="373" t="e">
        <f>ROUND(AY29*QCI!#REF!,2)</f>
        <v>#REF!</v>
      </c>
      <c r="AX29" s="373" t="e">
        <f>AY29-AW29</f>
        <v>#REF!</v>
      </c>
      <c r="AY29" s="76"/>
      <c r="AZ29" s="375">
        <f>IF(BC29&lt;&gt;0,(BC29/$F29)*100,0)</f>
        <v>0</v>
      </c>
      <c r="BA29" s="373" t="e">
        <f>ROUND(BC29*QCI!#REF!,2)</f>
        <v>#REF!</v>
      </c>
      <c r="BB29" s="373" t="e">
        <f>BC29-BA29</f>
        <v>#REF!</v>
      </c>
      <c r="BC29" s="76"/>
      <c r="BD29" s="375">
        <f>IF(BG29&lt;&gt;0,(BG29/$F29)*100,0)</f>
        <v>0</v>
      </c>
      <c r="BE29" s="373" t="e">
        <f>ROUND(BG29*QCI!#REF!,2)</f>
        <v>#REF!</v>
      </c>
      <c r="BF29" s="373" t="e">
        <f>BG29-BE29</f>
        <v>#REF!</v>
      </c>
      <c r="BG29" s="76"/>
      <c r="BH29" s="375">
        <f>IF(BK29&lt;&gt;0,(BK29/$F29)*100,0)</f>
        <v>0</v>
      </c>
      <c r="BI29" s="373" t="e">
        <f>ROUND(BK29*QCI!#REF!,2)</f>
        <v>#REF!</v>
      </c>
      <c r="BJ29" s="373" t="e">
        <f>BK29-BI29</f>
        <v>#REF!</v>
      </c>
      <c r="BK29" s="76"/>
      <c r="BL29" s="375">
        <f>IF(BO29&lt;&gt;0,(BO29/$F29)*100,0)</f>
        <v>0</v>
      </c>
      <c r="BM29" s="373" t="e">
        <f>ROUND(BO29*QCI!#REF!,2)</f>
        <v>#REF!</v>
      </c>
      <c r="BN29" s="373" t="e">
        <f>BO29-BM29</f>
        <v>#REF!</v>
      </c>
      <c r="BO29" s="76"/>
      <c r="BP29" s="375">
        <f>IF(BS29&lt;&gt;0,(BS29/$F29)*100,0)</f>
        <v>0</v>
      </c>
      <c r="BQ29" s="373" t="e">
        <f>ROUND(BS29*QCI!#REF!,2)</f>
        <v>#REF!</v>
      </c>
      <c r="BR29" s="373" t="e">
        <f>BS29-BQ29</f>
        <v>#REF!</v>
      </c>
      <c r="BS29" s="76"/>
      <c r="BT29" s="375">
        <f>IF(BW29&lt;&gt;0,(BW29/$F29)*100,0)</f>
        <v>0</v>
      </c>
      <c r="BU29" s="373" t="e">
        <f>ROUND(BW29*QCI!#REF!,2)</f>
        <v>#REF!</v>
      </c>
      <c r="BV29" s="373" t="e">
        <f>BW29-BU29</f>
        <v>#REF!</v>
      </c>
      <c r="BW29" s="76"/>
      <c r="BX29" s="375">
        <f>IF(CA29&lt;&gt;0,(CA29/$F29)*100,0)</f>
        <v>0</v>
      </c>
      <c r="BY29" s="373" t="e">
        <f>ROUND(CA29*QCI!#REF!,2)</f>
        <v>#REF!</v>
      </c>
      <c r="BZ29" s="373" t="e">
        <f>CA29-BY29</f>
        <v>#REF!</v>
      </c>
      <c r="CA29" s="76"/>
      <c r="CB29" s="375">
        <f>IF(CE29&lt;&gt;0,(CE29/$F29)*100,0)</f>
        <v>0</v>
      </c>
      <c r="CC29" s="373" t="e">
        <f>ROUND(CE29*QCI!#REF!,2)</f>
        <v>#REF!</v>
      </c>
      <c r="CD29" s="373" t="e">
        <f>CE29-CC29</f>
        <v>#REF!</v>
      </c>
      <c r="CE29" s="76"/>
      <c r="CF29" s="375">
        <f>IF(CI29&lt;&gt;0,(CI29/$F29)*100,0)</f>
        <v>0</v>
      </c>
      <c r="CG29" s="373" t="e">
        <f>ROUND(CI29*QCI!#REF!,2)</f>
        <v>#REF!</v>
      </c>
      <c r="CH29" s="373" t="e">
        <f>CI29-CG29</f>
        <v>#REF!</v>
      </c>
      <c r="CI29" s="76"/>
      <c r="CJ29" s="375">
        <f>IF(CM29&lt;&gt;0,(CM29/$F29)*100,0)</f>
        <v>0</v>
      </c>
      <c r="CK29" s="373" t="e">
        <f>ROUND(CM29*QCI!#REF!,2)</f>
        <v>#REF!</v>
      </c>
      <c r="CL29" s="373" t="e">
        <f>CM29-CK29</f>
        <v>#REF!</v>
      </c>
      <c r="CM29" s="76"/>
      <c r="CN29" s="375">
        <f>IF(CQ29&lt;&gt;0,(CQ29/$F29)*100,0)</f>
        <v>0</v>
      </c>
      <c r="CO29" s="373" t="e">
        <f>ROUND(CQ29*QCI!#REF!,2)</f>
        <v>#REF!</v>
      </c>
      <c r="CP29" s="373" t="e">
        <f>CQ29-CO29</f>
        <v>#REF!</v>
      </c>
      <c r="CQ29" s="76"/>
      <c r="CR29" s="375">
        <f>IF(CU29&lt;&gt;0,(CU29/$F29)*100,0)</f>
        <v>0</v>
      </c>
      <c r="CS29" s="373" t="e">
        <f>ROUND(CU29*QCI!#REF!,2)</f>
        <v>#REF!</v>
      </c>
      <c r="CT29" s="373" t="e">
        <f>CU29-CS29</f>
        <v>#REF!</v>
      </c>
      <c r="CU29" s="76"/>
      <c r="CV29" s="375">
        <f>IF(CY29&lt;&gt;0,(CY29/$F29)*100,0)</f>
        <v>0</v>
      </c>
      <c r="CW29" s="373" t="e">
        <f>ROUND(CY29*QCI!#REF!,2)</f>
        <v>#REF!</v>
      </c>
      <c r="CX29" s="373" t="e">
        <f>CY29-CW29</f>
        <v>#REF!</v>
      </c>
      <c r="CY29" s="76"/>
      <c r="CZ29" s="375">
        <f>IF(DC29&lt;&gt;0,(DC29/$F29)*100,0)</f>
        <v>0</v>
      </c>
      <c r="DA29" s="373" t="e">
        <f>ROUND(DC29*QCI!#REF!,2)</f>
        <v>#REF!</v>
      </c>
      <c r="DB29" s="373" t="e">
        <f>DC29-DA29</f>
        <v>#REF!</v>
      </c>
      <c r="DC29" s="76"/>
      <c r="DD29"/>
      <c r="DE29"/>
      <c r="DF29"/>
      <c r="DG29"/>
      <c r="DH29"/>
      <c r="DI29"/>
      <c r="DJ29"/>
      <c r="DK29"/>
    </row>
    <row r="30" spans="2:115" ht="12.75" customHeight="1" thickBot="1">
      <c r="B30" s="388"/>
      <c r="C30" s="352"/>
      <c r="D30" s="376" t="s">
        <v>59</v>
      </c>
      <c r="E30" s="377" t="s">
        <v>30</v>
      </c>
      <c r="F30" s="378">
        <f>IF(F29=0,F27,F29)</f>
        <v>84.132824159999998</v>
      </c>
      <c r="G30" s="379"/>
      <c r="H30" s="380"/>
      <c r="I30" s="381"/>
      <c r="J30" s="381"/>
      <c r="K30" s="382"/>
      <c r="L30" s="383">
        <f t="shared" ref="L30:W30" si="28">L29+H30</f>
        <v>0</v>
      </c>
      <c r="M30" s="383" t="e">
        <f t="shared" si="28"/>
        <v>#REF!</v>
      </c>
      <c r="N30" s="384" t="e">
        <f t="shared" si="28"/>
        <v>#REF!</v>
      </c>
      <c r="O30" s="385">
        <f t="shared" si="28"/>
        <v>0</v>
      </c>
      <c r="P30" s="386">
        <f t="shared" si="28"/>
        <v>0</v>
      </c>
      <c r="Q30" s="383" t="e">
        <f t="shared" si="28"/>
        <v>#REF!</v>
      </c>
      <c r="R30" s="383" t="e">
        <f t="shared" si="28"/>
        <v>#REF!</v>
      </c>
      <c r="S30" s="385">
        <f t="shared" si="28"/>
        <v>0</v>
      </c>
      <c r="T30" s="386">
        <f t="shared" si="28"/>
        <v>0</v>
      </c>
      <c r="U30" s="383" t="e">
        <f t="shared" si="28"/>
        <v>#REF!</v>
      </c>
      <c r="V30" s="383" t="e">
        <f t="shared" si="28"/>
        <v>#REF!</v>
      </c>
      <c r="W30" s="385">
        <f t="shared" si="28"/>
        <v>0</v>
      </c>
      <c r="X30" s="386">
        <f t="shared" ref="X30:BC30" si="29">X29+T30</f>
        <v>0</v>
      </c>
      <c r="Y30" s="383" t="e">
        <f t="shared" si="29"/>
        <v>#REF!</v>
      </c>
      <c r="Z30" s="383" t="e">
        <f t="shared" si="29"/>
        <v>#REF!</v>
      </c>
      <c r="AA30" s="385">
        <f t="shared" si="29"/>
        <v>0</v>
      </c>
      <c r="AB30" s="386">
        <f t="shared" si="29"/>
        <v>0</v>
      </c>
      <c r="AC30" s="383" t="e">
        <f t="shared" si="29"/>
        <v>#REF!</v>
      </c>
      <c r="AD30" s="383" t="e">
        <f t="shared" si="29"/>
        <v>#REF!</v>
      </c>
      <c r="AE30" s="385">
        <f t="shared" si="29"/>
        <v>0</v>
      </c>
      <c r="AF30" s="386">
        <f t="shared" si="29"/>
        <v>0</v>
      </c>
      <c r="AG30" s="383" t="e">
        <f t="shared" si="29"/>
        <v>#REF!</v>
      </c>
      <c r="AH30" s="383" t="e">
        <f t="shared" si="29"/>
        <v>#REF!</v>
      </c>
      <c r="AI30" s="385">
        <f t="shared" si="29"/>
        <v>0</v>
      </c>
      <c r="AJ30" s="386">
        <f t="shared" si="29"/>
        <v>0</v>
      </c>
      <c r="AK30" s="383" t="e">
        <f t="shared" si="29"/>
        <v>#REF!</v>
      </c>
      <c r="AL30" s="383" t="e">
        <f t="shared" si="29"/>
        <v>#REF!</v>
      </c>
      <c r="AM30" s="385">
        <f t="shared" si="29"/>
        <v>0</v>
      </c>
      <c r="AN30" s="386">
        <f t="shared" si="29"/>
        <v>0</v>
      </c>
      <c r="AO30" s="383" t="e">
        <f t="shared" si="29"/>
        <v>#REF!</v>
      </c>
      <c r="AP30" s="383" t="e">
        <f t="shared" si="29"/>
        <v>#REF!</v>
      </c>
      <c r="AQ30" s="385">
        <f t="shared" si="29"/>
        <v>0</v>
      </c>
      <c r="AR30" s="386">
        <f t="shared" si="29"/>
        <v>0</v>
      </c>
      <c r="AS30" s="383" t="e">
        <f t="shared" si="29"/>
        <v>#REF!</v>
      </c>
      <c r="AT30" s="383" t="e">
        <f t="shared" si="29"/>
        <v>#REF!</v>
      </c>
      <c r="AU30" s="385">
        <f t="shared" si="29"/>
        <v>0</v>
      </c>
      <c r="AV30" s="386">
        <f t="shared" si="29"/>
        <v>0</v>
      </c>
      <c r="AW30" s="383" t="e">
        <f t="shared" si="29"/>
        <v>#REF!</v>
      </c>
      <c r="AX30" s="383" t="e">
        <f t="shared" si="29"/>
        <v>#REF!</v>
      </c>
      <c r="AY30" s="385">
        <f t="shared" si="29"/>
        <v>0</v>
      </c>
      <c r="AZ30" s="386">
        <f t="shared" si="29"/>
        <v>0</v>
      </c>
      <c r="BA30" s="383" t="e">
        <f t="shared" si="29"/>
        <v>#REF!</v>
      </c>
      <c r="BB30" s="383" t="e">
        <f t="shared" si="29"/>
        <v>#REF!</v>
      </c>
      <c r="BC30" s="385">
        <f t="shared" si="29"/>
        <v>0</v>
      </c>
      <c r="BD30" s="386">
        <f t="shared" ref="BD30:CI30" si="30">BD29+AZ30</f>
        <v>0</v>
      </c>
      <c r="BE30" s="383" t="e">
        <f t="shared" si="30"/>
        <v>#REF!</v>
      </c>
      <c r="BF30" s="383" t="e">
        <f t="shared" si="30"/>
        <v>#REF!</v>
      </c>
      <c r="BG30" s="385">
        <f t="shared" si="30"/>
        <v>0</v>
      </c>
      <c r="BH30" s="386">
        <f t="shared" si="30"/>
        <v>0</v>
      </c>
      <c r="BI30" s="383" t="e">
        <f t="shared" si="30"/>
        <v>#REF!</v>
      </c>
      <c r="BJ30" s="383" t="e">
        <f t="shared" si="30"/>
        <v>#REF!</v>
      </c>
      <c r="BK30" s="385">
        <f t="shared" si="30"/>
        <v>0</v>
      </c>
      <c r="BL30" s="386">
        <f t="shared" si="30"/>
        <v>0</v>
      </c>
      <c r="BM30" s="383" t="e">
        <f t="shared" si="30"/>
        <v>#REF!</v>
      </c>
      <c r="BN30" s="383" t="e">
        <f t="shared" si="30"/>
        <v>#REF!</v>
      </c>
      <c r="BO30" s="385">
        <f t="shared" si="30"/>
        <v>0</v>
      </c>
      <c r="BP30" s="386">
        <f t="shared" si="30"/>
        <v>0</v>
      </c>
      <c r="BQ30" s="383" t="e">
        <f t="shared" si="30"/>
        <v>#REF!</v>
      </c>
      <c r="BR30" s="383" t="e">
        <f t="shared" si="30"/>
        <v>#REF!</v>
      </c>
      <c r="BS30" s="385">
        <f t="shared" si="30"/>
        <v>0</v>
      </c>
      <c r="BT30" s="386">
        <f t="shared" si="30"/>
        <v>0</v>
      </c>
      <c r="BU30" s="383" t="e">
        <f t="shared" si="30"/>
        <v>#REF!</v>
      </c>
      <c r="BV30" s="383" t="e">
        <f t="shared" si="30"/>
        <v>#REF!</v>
      </c>
      <c r="BW30" s="385">
        <f t="shared" si="30"/>
        <v>0</v>
      </c>
      <c r="BX30" s="386">
        <f t="shared" si="30"/>
        <v>0</v>
      </c>
      <c r="BY30" s="383" t="e">
        <f t="shared" si="30"/>
        <v>#REF!</v>
      </c>
      <c r="BZ30" s="383" t="e">
        <f t="shared" si="30"/>
        <v>#REF!</v>
      </c>
      <c r="CA30" s="385">
        <f t="shared" si="30"/>
        <v>0</v>
      </c>
      <c r="CB30" s="386">
        <f t="shared" si="30"/>
        <v>0</v>
      </c>
      <c r="CC30" s="383" t="e">
        <f t="shared" si="30"/>
        <v>#REF!</v>
      </c>
      <c r="CD30" s="383" t="e">
        <f t="shared" si="30"/>
        <v>#REF!</v>
      </c>
      <c r="CE30" s="385">
        <f t="shared" si="30"/>
        <v>0</v>
      </c>
      <c r="CF30" s="386">
        <f t="shared" si="30"/>
        <v>0</v>
      </c>
      <c r="CG30" s="383" t="e">
        <f t="shared" si="30"/>
        <v>#REF!</v>
      </c>
      <c r="CH30" s="383" t="e">
        <f t="shared" si="30"/>
        <v>#REF!</v>
      </c>
      <c r="CI30" s="385">
        <f t="shared" si="30"/>
        <v>0</v>
      </c>
      <c r="CJ30" s="386">
        <f t="shared" ref="CJ30:DC30" si="31">CJ29+CF30</f>
        <v>0</v>
      </c>
      <c r="CK30" s="383" t="e">
        <f t="shared" si="31"/>
        <v>#REF!</v>
      </c>
      <c r="CL30" s="383" t="e">
        <f t="shared" si="31"/>
        <v>#REF!</v>
      </c>
      <c r="CM30" s="385">
        <f t="shared" si="31"/>
        <v>0</v>
      </c>
      <c r="CN30" s="386">
        <f t="shared" si="31"/>
        <v>0</v>
      </c>
      <c r="CO30" s="383" t="e">
        <f t="shared" si="31"/>
        <v>#REF!</v>
      </c>
      <c r="CP30" s="383" t="e">
        <f t="shared" si="31"/>
        <v>#REF!</v>
      </c>
      <c r="CQ30" s="385">
        <f t="shared" si="31"/>
        <v>0</v>
      </c>
      <c r="CR30" s="386">
        <f t="shared" si="31"/>
        <v>0</v>
      </c>
      <c r="CS30" s="383" t="e">
        <f t="shared" si="31"/>
        <v>#REF!</v>
      </c>
      <c r="CT30" s="383" t="e">
        <f t="shared" si="31"/>
        <v>#REF!</v>
      </c>
      <c r="CU30" s="385">
        <f t="shared" si="31"/>
        <v>0</v>
      </c>
      <c r="CV30" s="386">
        <f t="shared" si="31"/>
        <v>0</v>
      </c>
      <c r="CW30" s="383" t="e">
        <f t="shared" si="31"/>
        <v>#REF!</v>
      </c>
      <c r="CX30" s="383" t="e">
        <f t="shared" si="31"/>
        <v>#REF!</v>
      </c>
      <c r="CY30" s="385">
        <f t="shared" si="31"/>
        <v>0</v>
      </c>
      <c r="CZ30" s="386">
        <f t="shared" si="31"/>
        <v>0</v>
      </c>
      <c r="DA30" s="383" t="e">
        <f t="shared" si="31"/>
        <v>#REF!</v>
      </c>
      <c r="DB30" s="383" t="e">
        <f t="shared" si="31"/>
        <v>#REF!</v>
      </c>
      <c r="DC30" s="385">
        <f t="shared" si="31"/>
        <v>0</v>
      </c>
      <c r="DD30"/>
      <c r="DE30"/>
      <c r="DF30"/>
      <c r="DG30"/>
      <c r="DH30"/>
      <c r="DI30"/>
      <c r="DJ30"/>
      <c r="DK30"/>
    </row>
    <row r="31" spans="2:115" ht="12.75" customHeight="1">
      <c r="B31" s="390" t="s">
        <v>35</v>
      </c>
      <c r="C31" s="391" t="s">
        <v>34</v>
      </c>
      <c r="D31" s="392" t="s">
        <v>57</v>
      </c>
      <c r="E31" s="393" t="s">
        <v>27</v>
      </c>
      <c r="F31" s="394" t="e">
        <f>F15+F19+F23+F27</f>
        <v>#REF!</v>
      </c>
      <c r="G31" s="395" t="e">
        <f>G15+G19+G23+#REF!+#REF!+#REF!+#REF!+#REF!+#REF!+#REF!+#REF!+#REF!+#REF!+#REF!+#REF!+#REF!+#REF!+#REF!+#REF!+#REF!+#REF!+#REF!+#REF!+G27+#REF!</f>
        <v>#REF!</v>
      </c>
      <c r="H31" s="396"/>
      <c r="I31" s="397"/>
      <c r="J31" s="397"/>
      <c r="K31" s="398"/>
      <c r="L31" s="399" t="e">
        <f>IF(O31&lt;&gt;0,O31/$F31*100,0)</f>
        <v>#REF!</v>
      </c>
      <c r="M31" s="394" t="e">
        <f>M15+M19+M23+#REF!+#REF!+#REF!+#REF!+#REF!+#REF!+#REF!+#REF!+#REF!+#REF!+#REF!+#REF!+#REF!+#REF!+#REF!+#REF!+#REF!+#REF!+#REF!+#REF!+M27+#REF!</f>
        <v>#REF!</v>
      </c>
      <c r="N31" s="394" t="e">
        <f>O31-M31</f>
        <v>#REF!</v>
      </c>
      <c r="O31" s="400" t="e">
        <f>O15+O19+O23+#REF!+#REF!+#REF!+#REF!+#REF!+#REF!+#REF!+#REF!+#REF!+#REF!+#REF!+#REF!+#REF!+#REF!+#REF!+#REF!+#REF!+#REF!+#REF!+#REF!+O27+#REF!</f>
        <v>#REF!</v>
      </c>
      <c r="P31" s="399" t="e">
        <f>IF(S31&lt;&gt;0,S31/$F31*100,0)</f>
        <v>#REF!</v>
      </c>
      <c r="Q31" s="394" t="e">
        <f>Q15+Q19+Q23+#REF!+#REF!+#REF!+#REF!+#REF!+#REF!+#REF!+#REF!+#REF!+#REF!+#REF!+#REF!+#REF!+#REF!+#REF!+#REF!+#REF!+#REF!+#REF!+#REF!+Q27+#REF!</f>
        <v>#REF!</v>
      </c>
      <c r="R31" s="394" t="e">
        <f>S31-Q31</f>
        <v>#REF!</v>
      </c>
      <c r="S31" s="400" t="e">
        <f>S15+S19+S23+#REF!+#REF!+#REF!+#REF!+#REF!+#REF!+#REF!+#REF!+#REF!+#REF!+#REF!+#REF!+#REF!+#REF!+#REF!+#REF!+#REF!+#REF!+#REF!+#REF!+S27+#REF!</f>
        <v>#REF!</v>
      </c>
      <c r="T31" s="401" t="e">
        <f>IF(W31&lt;&gt;0,W31/$F31*100,0)</f>
        <v>#REF!</v>
      </c>
      <c r="U31" s="400" t="e">
        <f>U15+U19+U23+#REF!+#REF!+#REF!+#REF!+#REF!+#REF!+#REF!+#REF!+#REF!+#REF!+#REF!+#REF!+#REF!+#REF!+#REF!+#REF!+#REF!+#REF!+#REF!+#REF!+U27+#REF!</f>
        <v>#REF!</v>
      </c>
      <c r="V31" s="394" t="e">
        <f>W31-U31</f>
        <v>#REF!</v>
      </c>
      <c r="W31" s="402" t="e">
        <f>W15+W19+W23+#REF!+#REF!+#REF!+#REF!+#REF!+#REF!+#REF!+#REF!+#REF!+#REF!+#REF!+#REF!+#REF!+#REF!+#REF!+#REF!+#REF!+#REF!+#REF!+#REF!+W27+#REF!</f>
        <v>#REF!</v>
      </c>
      <c r="X31" s="399" t="e">
        <f>IF(AA31&lt;&gt;0,AA31/$F31*100,0)</f>
        <v>#REF!</v>
      </c>
      <c r="Y31" s="394" t="e">
        <f>Y15+Y19+Y23+#REF!+#REF!+#REF!+#REF!+#REF!+#REF!+#REF!+#REF!+#REF!+#REF!+#REF!+#REF!+#REF!+#REF!+#REF!+#REF!+#REF!+#REF!+#REF!+#REF!+Y27+#REF!</f>
        <v>#REF!</v>
      </c>
      <c r="Z31" s="394" t="e">
        <f>AA31-Y31</f>
        <v>#REF!</v>
      </c>
      <c r="AA31" s="402" t="e">
        <f>AA15+AA19+AA23+#REF!+#REF!+#REF!+#REF!+#REF!+#REF!+#REF!+#REF!+#REF!+#REF!+#REF!+#REF!+#REF!+#REF!+#REF!+#REF!+#REF!+#REF!+#REF!+#REF!+AA27+#REF!</f>
        <v>#REF!</v>
      </c>
      <c r="AB31" s="399" t="e">
        <f>IF(AE31&lt;&gt;0,AE31/$F31*100,0)</f>
        <v>#REF!</v>
      </c>
      <c r="AC31" s="394" t="e">
        <f>AC15+AC19+AC23+#REF!+#REF!+#REF!+#REF!+#REF!+#REF!+#REF!+#REF!+#REF!+#REF!+#REF!+#REF!+#REF!+#REF!+#REF!+#REF!+#REF!+#REF!+#REF!+#REF!+AC27+#REF!</f>
        <v>#REF!</v>
      </c>
      <c r="AD31" s="394" t="e">
        <f>AE31-AC31</f>
        <v>#REF!</v>
      </c>
      <c r="AE31" s="400" t="e">
        <f>AE15+AE19+AE23+#REF!+#REF!+#REF!+#REF!+#REF!+#REF!+#REF!+#REF!+#REF!+#REF!+#REF!+#REF!+#REF!+#REF!+#REF!+#REF!+#REF!+#REF!+#REF!+#REF!+AE27+#REF!</f>
        <v>#REF!</v>
      </c>
      <c r="AF31" s="399" t="e">
        <f>IF(AI31&lt;&gt;0,AI31/$F31*100,0)</f>
        <v>#REF!</v>
      </c>
      <c r="AG31" s="394" t="e">
        <f>AG15+AG19+AG23+#REF!+#REF!+#REF!+#REF!+#REF!+#REF!+#REF!+#REF!+#REF!+#REF!+#REF!+#REF!+#REF!+#REF!+#REF!+#REF!+#REF!+#REF!+#REF!+#REF!+AG27+#REF!</f>
        <v>#REF!</v>
      </c>
      <c r="AH31" s="394" t="e">
        <f>AI31-AG31</f>
        <v>#REF!</v>
      </c>
      <c r="AI31" s="402" t="e">
        <f>AI15+AI19+AI23+#REF!+#REF!+#REF!+#REF!+#REF!+#REF!+#REF!+#REF!+#REF!+#REF!+#REF!+#REF!+#REF!+#REF!+#REF!+#REF!+#REF!+#REF!+#REF!+#REF!+AI27+#REF!</f>
        <v>#REF!</v>
      </c>
      <c r="AJ31" s="399" t="e">
        <f>IF(AM31&lt;&gt;0,AM31/$F31*100,0)</f>
        <v>#REF!</v>
      </c>
      <c r="AK31" s="394" t="e">
        <f>AK15+AK19+AK23+#REF!+#REF!+#REF!+#REF!+#REF!+#REF!+#REF!+#REF!+#REF!+#REF!+#REF!+#REF!+#REF!+#REF!+#REF!+#REF!+#REF!+#REF!+#REF!+#REF!+AK27+#REF!</f>
        <v>#REF!</v>
      </c>
      <c r="AL31" s="403" t="e">
        <f>AM31-AK31</f>
        <v>#REF!</v>
      </c>
      <c r="AM31" s="404" t="e">
        <f>AM15+AM19+AM23+#REF!+#REF!+#REF!+#REF!+#REF!+#REF!+#REF!+#REF!+#REF!+#REF!+#REF!+#REF!+#REF!+#REF!+#REF!+#REF!+#REF!+#REF!+#REF!+#REF!+AM27+#REF!</f>
        <v>#REF!</v>
      </c>
      <c r="AN31" s="399" t="e">
        <f>IF(AQ31&lt;&gt;0,AQ31/$F31*100,0)</f>
        <v>#REF!</v>
      </c>
      <c r="AO31" s="394" t="e">
        <f>AO15+AO19+AO23+#REF!+#REF!+#REF!+#REF!+#REF!+#REF!+#REF!+#REF!+#REF!+#REF!+#REF!+#REF!+#REF!+#REF!+#REF!+#REF!+#REF!+#REF!+#REF!+#REF!+AO27+#REF!</f>
        <v>#REF!</v>
      </c>
      <c r="AP31" s="403" t="e">
        <f>AQ31-AO31</f>
        <v>#REF!</v>
      </c>
      <c r="AQ31" s="404" t="e">
        <f>AQ15+AQ19+AQ23+#REF!+#REF!+#REF!+#REF!+#REF!+#REF!+#REF!+#REF!+#REF!+#REF!+#REF!+#REF!+#REF!+#REF!+#REF!+#REF!+#REF!+#REF!+#REF!+#REF!+AQ27+#REF!</f>
        <v>#REF!</v>
      </c>
      <c r="AR31" s="401" t="e">
        <f>IF(AU31&lt;&gt;0,AU31/$F31*100,0)</f>
        <v>#REF!</v>
      </c>
      <c r="AS31" s="403" t="e">
        <f>AS15+AS19+AS23+#REF!+#REF!+#REF!+#REF!+#REF!+#REF!+#REF!+#REF!+#REF!+#REF!+#REF!+#REF!+#REF!+#REF!+#REF!+#REF!+#REF!+#REF!+#REF!+#REF!+AS27+#REF!</f>
        <v>#REF!</v>
      </c>
      <c r="AT31" s="403" t="e">
        <f>AU31-AS31</f>
        <v>#REF!</v>
      </c>
      <c r="AU31" s="404" t="e">
        <f>AU15+AU19+AU23+#REF!+#REF!+#REF!+#REF!+#REF!+#REF!+#REF!+#REF!+#REF!+#REF!+#REF!+#REF!+#REF!+#REF!+#REF!+#REF!+#REF!+#REF!+#REF!+#REF!+AU27+#REF!</f>
        <v>#REF!</v>
      </c>
      <c r="AV31" s="401" t="e">
        <f>IF(AY31&lt;&gt;0,AY31/$F31*100,0)</f>
        <v>#REF!</v>
      </c>
      <c r="AW31" s="405" t="e">
        <f>AW15+AW19+AW23+#REF!+#REF!+#REF!+#REF!+#REF!+#REF!+#REF!+#REF!+#REF!+#REF!+#REF!+#REF!+#REF!+#REF!+#REF!+#REF!+#REF!+#REF!+#REF!+#REF!+AW27+#REF!</f>
        <v>#REF!</v>
      </c>
      <c r="AX31" s="406" t="e">
        <f>AY31-AW31</f>
        <v>#REF!</v>
      </c>
      <c r="AY31" s="404" t="e">
        <f>AY15+AY19+AY23+#REF!+#REF!+#REF!+#REF!+#REF!+#REF!+#REF!+#REF!+#REF!+#REF!+#REF!+#REF!+#REF!+#REF!+#REF!+#REF!+#REF!+#REF!+#REF!+#REF!+AY27+#REF!</f>
        <v>#REF!</v>
      </c>
      <c r="AZ31" s="401" t="e">
        <f>IF(BC31&lt;&gt;0,BC31/$F31*100,0)</f>
        <v>#REF!</v>
      </c>
      <c r="BA31" s="403" t="e">
        <f>BA15+BA19+BA23+#REF!+#REF!+#REF!+#REF!+#REF!+#REF!+#REF!+#REF!+#REF!+#REF!+#REF!+#REF!+#REF!+#REF!+#REF!+#REF!+#REF!+#REF!+#REF!+#REF!+BA27+#REF!</f>
        <v>#REF!</v>
      </c>
      <c r="BB31" s="403" t="e">
        <f>BC31-BA31</f>
        <v>#REF!</v>
      </c>
      <c r="BC31" s="404" t="e">
        <f>BC15+BC19+BC23+#REF!+#REF!+#REF!+#REF!+#REF!+#REF!+#REF!+#REF!+#REF!+#REF!+#REF!+#REF!+#REF!+#REF!+#REF!+#REF!+#REF!+#REF!+#REF!+#REF!+BC27+#REF!</f>
        <v>#REF!</v>
      </c>
      <c r="BD31" s="401" t="e">
        <f>IF(BG31&lt;&gt;0,BG31/$F31*100,0)</f>
        <v>#REF!</v>
      </c>
      <c r="BE31" s="403" t="e">
        <f>BE15+BE19+BE23+#REF!+#REF!+#REF!+#REF!+#REF!+#REF!+#REF!+#REF!+#REF!+#REF!+#REF!+#REF!+#REF!+#REF!+#REF!+#REF!+#REF!+#REF!+#REF!+#REF!+BE27+#REF!</f>
        <v>#REF!</v>
      </c>
      <c r="BF31" s="403" t="e">
        <f>BG31-BE31</f>
        <v>#REF!</v>
      </c>
      <c r="BG31" s="404" t="e">
        <f>BG15+BG19+BG23+#REF!+#REF!+#REF!+#REF!+#REF!+#REF!+#REF!+#REF!+#REF!+#REF!+#REF!+#REF!+#REF!+#REF!+#REF!+#REF!+#REF!+#REF!+#REF!+#REF!+BG27+#REF!</f>
        <v>#REF!</v>
      </c>
      <c r="BH31" s="399" t="e">
        <f>IF(BK31&lt;&gt;0,BK31/$F31*100,0)</f>
        <v>#REF!</v>
      </c>
      <c r="BI31" s="394" t="e">
        <f>BI15+BI19+BI23+#REF!+#REF!+#REF!+#REF!+#REF!+#REF!+#REF!+#REF!+#REF!+#REF!+#REF!+#REF!+#REF!+#REF!+#REF!+#REF!+#REF!+#REF!+#REF!+#REF!+BI27+#REF!</f>
        <v>#REF!</v>
      </c>
      <c r="BJ31" s="394" t="e">
        <f>BK31-BI31</f>
        <v>#REF!</v>
      </c>
      <c r="BK31" s="402" t="e">
        <f>BK15+BK19+BK23+#REF!+#REF!+#REF!+#REF!+#REF!+#REF!+#REF!+#REF!+#REF!+#REF!+#REF!+#REF!+#REF!+#REF!+#REF!+#REF!+#REF!+#REF!+#REF!+#REF!+BK27+#REF!</f>
        <v>#REF!</v>
      </c>
      <c r="BL31" s="399" t="e">
        <f>IF(BO31&lt;&gt;0,BO31/$F31*100,0)</f>
        <v>#REF!</v>
      </c>
      <c r="BM31" s="394" t="e">
        <f>BM15+BM19+BM23+#REF!+#REF!+#REF!+#REF!+#REF!+#REF!+#REF!+#REF!+#REF!+#REF!+#REF!+#REF!+#REF!+#REF!+#REF!+#REF!+#REF!+#REF!+#REF!+#REF!+BM27+#REF!</f>
        <v>#REF!</v>
      </c>
      <c r="BN31" s="394" t="e">
        <f>BO31-BM31</f>
        <v>#REF!</v>
      </c>
      <c r="BO31" s="402" t="e">
        <f>BO15+BO19+BO23+#REF!+#REF!+#REF!+#REF!+#REF!+#REF!+#REF!+#REF!+#REF!+#REF!+#REF!+#REF!+#REF!+#REF!+#REF!+#REF!+#REF!+#REF!+#REF!+#REF!+BO27+#REF!</f>
        <v>#REF!</v>
      </c>
      <c r="BP31" s="399" t="e">
        <f>IF(BS31&lt;&gt;0,BS31/$F31*100,0)</f>
        <v>#REF!</v>
      </c>
      <c r="BQ31" s="394" t="e">
        <f>BQ15+BQ19+BQ23+#REF!+#REF!+#REF!+#REF!+#REF!+#REF!+#REF!+#REF!+#REF!+#REF!+#REF!+#REF!+#REF!+#REF!+#REF!+#REF!+#REF!+#REF!+#REF!+#REF!+BQ27+#REF!</f>
        <v>#REF!</v>
      </c>
      <c r="BR31" s="394" t="e">
        <f>BS31-BQ31</f>
        <v>#REF!</v>
      </c>
      <c r="BS31" s="402" t="e">
        <f>BS15+BS19+BS23+#REF!+#REF!+#REF!+#REF!+#REF!+#REF!+#REF!+#REF!+#REF!+#REF!+#REF!+#REF!+#REF!+#REF!+#REF!+#REF!+#REF!+#REF!+#REF!+#REF!+BS27+#REF!</f>
        <v>#REF!</v>
      </c>
      <c r="BT31" s="399" t="e">
        <f>IF(BW31&lt;&gt;0,BW31/$F31*100,0)</f>
        <v>#REF!</v>
      </c>
      <c r="BU31" s="394" t="e">
        <f>BU15+BU19+BU23+#REF!+#REF!+#REF!+#REF!+#REF!+#REF!+#REF!+#REF!+#REF!+#REF!+#REF!+#REF!+#REF!+#REF!+#REF!+#REF!+#REF!+#REF!+#REF!+#REF!+BU27+#REF!</f>
        <v>#REF!</v>
      </c>
      <c r="BV31" s="394" t="e">
        <f>BW31-BU31</f>
        <v>#REF!</v>
      </c>
      <c r="BW31" s="402" t="e">
        <f>BW15+BW19+BW23+#REF!+#REF!+#REF!+#REF!+#REF!+#REF!+#REF!+#REF!+#REF!+#REF!+#REF!+#REF!+#REF!+#REF!+#REF!+#REF!+#REF!+#REF!+#REF!+#REF!+BW27+#REF!</f>
        <v>#REF!</v>
      </c>
      <c r="BX31" s="399" t="e">
        <f>IF(CA31&lt;&gt;0,CA31/$F31*100,0)</f>
        <v>#REF!</v>
      </c>
      <c r="BY31" s="394" t="e">
        <f>BY15+BY19+BY23+#REF!+#REF!+#REF!+#REF!+#REF!+#REF!+#REF!+#REF!+#REF!+#REF!+#REF!+#REF!+#REF!+#REF!+#REF!+#REF!+#REF!+#REF!+#REF!+#REF!+BY27+#REF!</f>
        <v>#REF!</v>
      </c>
      <c r="BZ31" s="394" t="e">
        <f>CA31-BY31</f>
        <v>#REF!</v>
      </c>
      <c r="CA31" s="402" t="e">
        <f>CA15+CA19+CA23+#REF!+#REF!+#REF!+#REF!+#REF!+#REF!+#REF!+#REF!+#REF!+#REF!+#REF!+#REF!+#REF!+#REF!+#REF!+#REF!+#REF!+#REF!+#REF!+#REF!+CA27+#REF!</f>
        <v>#REF!</v>
      </c>
      <c r="CB31" s="399" t="e">
        <f>IF(CE31&lt;&gt;0,CE31/$F31*100,0)</f>
        <v>#REF!</v>
      </c>
      <c r="CC31" s="394" t="e">
        <f>CC15+CC19+CC23+#REF!+#REF!+#REF!+#REF!+#REF!+#REF!+#REF!+#REF!+#REF!+#REF!+#REF!+#REF!+#REF!+#REF!+#REF!+#REF!+#REF!+#REF!+#REF!+#REF!+CC27+#REF!</f>
        <v>#REF!</v>
      </c>
      <c r="CD31" s="394" t="e">
        <f>CE31-CC31</f>
        <v>#REF!</v>
      </c>
      <c r="CE31" s="402" t="e">
        <f>CE15+CE19+CE23+#REF!+#REF!+#REF!+#REF!+#REF!+#REF!+#REF!+#REF!+#REF!+#REF!+#REF!+#REF!+#REF!+#REF!+#REF!+#REF!+#REF!+#REF!+#REF!+#REF!+CE27+#REF!</f>
        <v>#REF!</v>
      </c>
      <c r="CF31" s="399" t="e">
        <f>IF(CI31&lt;&gt;0,CI31/$F31*100,0)</f>
        <v>#REF!</v>
      </c>
      <c r="CG31" s="394" t="e">
        <f>CG15+CG19+CG23+#REF!+#REF!+#REF!+#REF!+#REF!+#REF!+#REF!+#REF!+#REF!+#REF!+#REF!+#REF!+#REF!+#REF!+#REF!+#REF!+#REF!+#REF!+#REF!+#REF!+CG27+#REF!</f>
        <v>#REF!</v>
      </c>
      <c r="CH31" s="394" t="e">
        <f>CI31-CG31</f>
        <v>#REF!</v>
      </c>
      <c r="CI31" s="402" t="e">
        <f>CI15+CI19+CI23+#REF!+#REF!+#REF!+#REF!+#REF!+#REF!+#REF!+#REF!+#REF!+#REF!+#REF!+#REF!+#REF!+#REF!+#REF!+#REF!+#REF!+#REF!+#REF!+#REF!+CI27+#REF!</f>
        <v>#REF!</v>
      </c>
      <c r="CJ31" s="399" t="e">
        <f>IF(CM31&lt;&gt;0,CM31/$F31*100,0)</f>
        <v>#REF!</v>
      </c>
      <c r="CK31" s="394" t="e">
        <f>CK15+CK19+CK23+#REF!+#REF!+#REF!+#REF!+#REF!+#REF!+#REF!+#REF!+#REF!+#REF!+#REF!+#REF!+#REF!+#REF!+#REF!+#REF!+#REF!+#REF!+#REF!+#REF!+CK27+#REF!</f>
        <v>#REF!</v>
      </c>
      <c r="CL31" s="394" t="e">
        <f>CM31-CK31</f>
        <v>#REF!</v>
      </c>
      <c r="CM31" s="402" t="e">
        <f>CM15+CM19+CM23+#REF!+#REF!+#REF!+#REF!+#REF!+#REF!+#REF!+#REF!+#REF!+#REF!+#REF!+#REF!+#REF!+#REF!+#REF!+#REF!+#REF!+#REF!+#REF!+#REF!+CM27+#REF!</f>
        <v>#REF!</v>
      </c>
      <c r="CN31" s="399" t="e">
        <f>IF(CQ31&lt;&gt;0,CQ31/$F31*100,0)</f>
        <v>#REF!</v>
      </c>
      <c r="CO31" s="394" t="e">
        <f>CO15+CO19+CO23+#REF!+#REF!+#REF!+#REF!+#REF!+#REF!+#REF!+#REF!+#REF!+#REF!+#REF!+#REF!+#REF!+#REF!+#REF!+#REF!+#REF!+#REF!+#REF!+#REF!+CO27+#REF!</f>
        <v>#REF!</v>
      </c>
      <c r="CP31" s="394" t="e">
        <f>CQ31-CO31</f>
        <v>#REF!</v>
      </c>
      <c r="CQ31" s="402" t="e">
        <f>CQ15+CQ19+CQ23+#REF!+#REF!+#REF!+#REF!+#REF!+#REF!+#REF!+#REF!+#REF!+#REF!+#REF!+#REF!+#REF!+#REF!+#REF!+#REF!+#REF!+#REF!+#REF!+#REF!+CQ27+#REF!</f>
        <v>#REF!</v>
      </c>
      <c r="CR31" s="399" t="e">
        <f>IF(CU31&lt;&gt;0,CU31/$F31*100,0)</f>
        <v>#REF!</v>
      </c>
      <c r="CS31" s="394" t="e">
        <f>CS15+CS19+CS23+#REF!+#REF!+#REF!+#REF!+#REF!+#REF!+#REF!+#REF!+#REF!+#REF!+#REF!+#REF!+#REF!+#REF!+#REF!+#REF!+#REF!+#REF!+#REF!+#REF!+CS27+#REF!</f>
        <v>#REF!</v>
      </c>
      <c r="CT31" s="394" t="e">
        <f>CU31-CS31</f>
        <v>#REF!</v>
      </c>
      <c r="CU31" s="402" t="e">
        <f>CU15+CU19+CU23+#REF!+#REF!+#REF!+#REF!+#REF!+#REF!+#REF!+#REF!+#REF!+#REF!+#REF!+#REF!+#REF!+#REF!+#REF!+#REF!+#REF!+#REF!+#REF!+#REF!+CU27+#REF!</f>
        <v>#REF!</v>
      </c>
      <c r="CV31" s="399" t="e">
        <f>IF(CY31&lt;&gt;0,CY31/$F31*100,0)</f>
        <v>#REF!</v>
      </c>
      <c r="CW31" s="394" t="e">
        <f>CW15+CW19+CW23+#REF!+#REF!+#REF!+#REF!+#REF!+#REF!+#REF!+#REF!+#REF!+#REF!+#REF!+#REF!+#REF!+#REF!+#REF!+#REF!+#REF!+#REF!+#REF!+#REF!+CW27+#REF!</f>
        <v>#REF!</v>
      </c>
      <c r="CX31" s="394" t="e">
        <f>CY31-CW31</f>
        <v>#REF!</v>
      </c>
      <c r="CY31" s="402" t="e">
        <f>CY15+CY19+CY23+#REF!+#REF!+#REF!+#REF!+#REF!+#REF!+#REF!+#REF!+#REF!+#REF!+#REF!+#REF!+#REF!+#REF!+#REF!+#REF!+#REF!+#REF!+#REF!+#REF!+CY27+#REF!</f>
        <v>#REF!</v>
      </c>
      <c r="CZ31" s="399" t="e">
        <f>IF(DC31&lt;&gt;0,DC31/$F31*100,0)</f>
        <v>#REF!</v>
      </c>
      <c r="DA31" s="394" t="e">
        <f>DA15+DA19+DA23+#REF!+#REF!+#REF!+#REF!+#REF!+#REF!+#REF!+#REF!+#REF!+#REF!+#REF!+#REF!+#REF!+#REF!+#REF!+#REF!+#REF!+#REF!+#REF!+#REF!+DA27+#REF!</f>
        <v>#REF!</v>
      </c>
      <c r="DB31" s="394" t="e">
        <f>DC31-DA31</f>
        <v>#REF!</v>
      </c>
      <c r="DC31" s="402" t="e">
        <f>DC15+DC19+DC23+#REF!+#REF!+#REF!+#REF!+#REF!+#REF!+#REF!+#REF!+#REF!+#REF!+#REF!+#REF!+#REF!+#REF!+#REF!+#REF!+#REF!+#REF!+#REF!+#REF!+DC27+#REF!</f>
        <v>#REF!</v>
      </c>
      <c r="DD31"/>
      <c r="DE31"/>
      <c r="DF31"/>
      <c r="DG31"/>
      <c r="DH31"/>
      <c r="DI31"/>
      <c r="DJ31"/>
      <c r="DK31"/>
    </row>
    <row r="32" spans="2:115" ht="12.75" customHeight="1">
      <c r="B32" s="407"/>
      <c r="C32" s="352"/>
      <c r="D32" s="408" t="s">
        <v>57</v>
      </c>
      <c r="E32" s="354" t="s">
        <v>28</v>
      </c>
      <c r="F32" s="355">
        <f>F16+F20+F24+F28</f>
        <v>0</v>
      </c>
      <c r="G32" s="356"/>
      <c r="H32" s="358"/>
      <c r="I32" s="358"/>
      <c r="J32" s="358"/>
      <c r="K32" s="359"/>
      <c r="L32" s="363" t="e">
        <f>IF(O32&lt;&gt;0,O32/$F31*100,0)</f>
        <v>#REF!</v>
      </c>
      <c r="M32" s="364" t="e">
        <f>M16+M20+M24+#REF!+#REF!+#REF!+#REF!+#REF!+#REF!+#REF!+#REF!+#REF!+#REF!+#REF!+#REF!+#REF!+#REF!+#REF!+#REF!+#REF!+#REF!+#REF!+#REF!+M28+#REF!</f>
        <v>#REF!</v>
      </c>
      <c r="N32" s="365" t="e">
        <f>O32-M32</f>
        <v>#REF!</v>
      </c>
      <c r="O32" s="366" t="e">
        <f>O16+O20+O24+#REF!+#REF!+#REF!+#REF!+#REF!+#REF!+#REF!+#REF!+#REF!+#REF!+#REF!+#REF!+#REF!+#REF!+#REF!+#REF!+#REF!+#REF!+#REF!+#REF!+O28+#REF!</f>
        <v>#REF!</v>
      </c>
      <c r="P32" s="363" t="e">
        <f>IF(S32&lt;&gt;0,S32/$F31*100,0)</f>
        <v>#REF!</v>
      </c>
      <c r="Q32" s="364" t="e">
        <f>Q16+Q20+Q24+#REF!+#REF!+#REF!+#REF!+#REF!+#REF!+#REF!+#REF!+#REF!+#REF!+#REF!+#REF!+#REF!+#REF!+#REF!+#REF!+#REF!+#REF!+#REF!+#REF!+Q28+#REF!</f>
        <v>#REF!</v>
      </c>
      <c r="R32" s="365" t="e">
        <f>S32-Q32</f>
        <v>#REF!</v>
      </c>
      <c r="S32" s="366" t="e">
        <f>S16+S20+S24+#REF!+#REF!+#REF!+#REF!+#REF!+#REF!+#REF!+#REF!+#REF!+#REF!+#REF!+#REF!+#REF!+#REF!+#REF!+#REF!+#REF!+#REF!+#REF!+#REF!+S28+#REF!</f>
        <v>#REF!</v>
      </c>
      <c r="T32" s="363" t="e">
        <f>IF(W32&lt;&gt;0,W32/$F31*100,0)</f>
        <v>#REF!</v>
      </c>
      <c r="U32" s="364" t="e">
        <f>U16+U20+U24+#REF!+#REF!+#REF!+#REF!+#REF!+#REF!+#REF!+#REF!+#REF!+#REF!+#REF!+#REF!+#REF!+#REF!+#REF!+#REF!+#REF!+#REF!+#REF!+#REF!+U28+#REF!</f>
        <v>#REF!</v>
      </c>
      <c r="V32" s="365" t="e">
        <f>W32-U32</f>
        <v>#REF!</v>
      </c>
      <c r="W32" s="366" t="e">
        <f>W16+W20+W24+#REF!+#REF!+#REF!+#REF!+#REF!+#REF!+#REF!+#REF!+#REF!+#REF!+#REF!+#REF!+#REF!+#REF!+#REF!+#REF!+#REF!+#REF!+#REF!+#REF!+W28+#REF!</f>
        <v>#REF!</v>
      </c>
      <c r="X32" s="363" t="e">
        <f>IF(AA32&lt;&gt;0,AA32/$F31*100,0)</f>
        <v>#REF!</v>
      </c>
      <c r="Y32" s="364" t="e">
        <f>Y16+Y20+Y24+#REF!+#REF!+#REF!+#REF!+#REF!+#REF!+#REF!+#REF!+#REF!+#REF!+#REF!+#REF!+#REF!+#REF!+#REF!+#REF!+#REF!+#REF!+#REF!+#REF!+Y28+#REF!</f>
        <v>#REF!</v>
      </c>
      <c r="Z32" s="365" t="e">
        <f>AA32-Y32</f>
        <v>#REF!</v>
      </c>
      <c r="AA32" s="366" t="e">
        <f>AA16+AA20+AA24+#REF!+#REF!+#REF!+#REF!+#REF!+#REF!+#REF!+#REF!+#REF!+#REF!+#REF!+#REF!+#REF!+#REF!+#REF!+#REF!+#REF!+#REF!+#REF!+#REF!+AA28+#REF!</f>
        <v>#REF!</v>
      </c>
      <c r="AB32" s="363" t="e">
        <f>IF(AE32&lt;&gt;0,AE32/$F31*100,0)</f>
        <v>#REF!</v>
      </c>
      <c r="AC32" s="364" t="e">
        <f>AC16+AC20+AC24+#REF!+#REF!+#REF!+#REF!+#REF!+#REF!+#REF!+#REF!+#REF!+#REF!+#REF!+#REF!+#REF!+#REF!+#REF!+#REF!+#REF!+#REF!+#REF!+#REF!+AC28+#REF!</f>
        <v>#REF!</v>
      </c>
      <c r="AD32" s="365" t="e">
        <f>AE32-AC32</f>
        <v>#REF!</v>
      </c>
      <c r="AE32" s="366" t="e">
        <f>AE16+AE20+AE24+#REF!+#REF!+#REF!+#REF!+#REF!+#REF!+#REF!+#REF!+#REF!+#REF!+#REF!+#REF!+#REF!+#REF!+#REF!+#REF!+#REF!+#REF!+#REF!+#REF!+AE28+#REF!</f>
        <v>#REF!</v>
      </c>
      <c r="AF32" s="363" t="e">
        <f>IF(AI32&lt;&gt;0,AI32/$F31*100,0)</f>
        <v>#REF!</v>
      </c>
      <c r="AG32" s="364" t="e">
        <f>AG16+AG20+AG24+#REF!+#REF!+#REF!+#REF!+#REF!+#REF!+#REF!+#REF!+#REF!+#REF!+#REF!+#REF!+#REF!+#REF!+#REF!+#REF!+#REF!+#REF!+#REF!+#REF!+AG28+#REF!</f>
        <v>#REF!</v>
      </c>
      <c r="AH32" s="365" t="e">
        <f>AI32-AG32</f>
        <v>#REF!</v>
      </c>
      <c r="AI32" s="366" t="e">
        <f>AI16+AI20+AI24+#REF!+#REF!+#REF!+#REF!+#REF!+#REF!+#REF!+#REF!+#REF!+#REF!+#REF!+#REF!+#REF!+#REF!+#REF!+#REF!+#REF!+#REF!+#REF!+#REF!+AI28+#REF!</f>
        <v>#REF!</v>
      </c>
      <c r="AJ32" s="363" t="e">
        <f>IF(AM32&lt;&gt;0,AM32/$F31*100,0)</f>
        <v>#REF!</v>
      </c>
      <c r="AK32" s="364" t="e">
        <f>AK16+AK20+AK24+#REF!+#REF!+#REF!+#REF!+#REF!+#REF!+#REF!+#REF!+#REF!+#REF!+#REF!+#REF!+#REF!+#REF!+#REF!+#REF!+#REF!+#REF!+#REF!+#REF!+AK28+#REF!</f>
        <v>#REF!</v>
      </c>
      <c r="AL32" s="365" t="e">
        <f>AM32-AK32</f>
        <v>#REF!</v>
      </c>
      <c r="AM32" s="366" t="e">
        <f>AM16+AM20+AM24+#REF!+#REF!+#REF!+#REF!+#REF!+#REF!+#REF!+#REF!+#REF!+#REF!+#REF!+#REF!+#REF!+#REF!+#REF!+#REF!+#REF!+#REF!+#REF!+#REF!+AM28+#REF!</f>
        <v>#REF!</v>
      </c>
      <c r="AN32" s="363" t="e">
        <f>IF(AQ32&lt;&gt;0,AQ32/$F31*100,0)</f>
        <v>#REF!</v>
      </c>
      <c r="AO32" s="365" t="e">
        <f>AO16+AO20+AO24+#REF!+#REF!+#REF!+#REF!+#REF!+#REF!+#REF!+#REF!+#REF!+#REF!+#REF!+#REF!+#REF!+#REF!+#REF!+#REF!+#REF!+#REF!+#REF!+#REF!+AO28+#REF!</f>
        <v>#REF!</v>
      </c>
      <c r="AP32" s="363" t="e">
        <f>AQ32-AO32</f>
        <v>#REF!</v>
      </c>
      <c r="AQ32" s="409" t="e">
        <f>AQ16+AQ20+AQ24+#REF!+#REF!+#REF!+#REF!+#REF!+#REF!+#REF!+#REF!+#REF!+#REF!+#REF!+#REF!+#REF!+#REF!+#REF!+#REF!+#REF!+#REF!+#REF!+#REF!+AQ28+#REF!</f>
        <v>#REF!</v>
      </c>
      <c r="AR32" s="363" t="e">
        <f>IF(AU32&lt;&gt;0,AU32/$F31*100,0)</f>
        <v>#REF!</v>
      </c>
      <c r="AS32" s="364" t="e">
        <f>AS16+AS20+AS24+#REF!+#REF!+#REF!+#REF!+#REF!+#REF!+#REF!+#REF!+#REF!+#REF!+#REF!+#REF!+#REF!+#REF!+#REF!+#REF!+#REF!+#REF!+#REF!+#REF!+AS28+#REF!</f>
        <v>#REF!</v>
      </c>
      <c r="AT32" s="365" t="e">
        <f>AU32-AS32</f>
        <v>#REF!</v>
      </c>
      <c r="AU32" s="366" t="e">
        <f>AU16+AU20+AU24+#REF!+#REF!+#REF!+#REF!+#REF!+#REF!+#REF!+#REF!+#REF!+#REF!+#REF!+#REF!+#REF!+#REF!+#REF!+#REF!+#REF!+#REF!+#REF!+#REF!+AU28+#REF!</f>
        <v>#REF!</v>
      </c>
      <c r="AV32" s="363" t="e">
        <f>IF(AY32&lt;&gt;0,AY32/$F31*100,0)</f>
        <v>#REF!</v>
      </c>
      <c r="AW32" s="364" t="e">
        <f>AW16+AW20+AW24+#REF!+#REF!+#REF!+#REF!+#REF!+#REF!+#REF!+#REF!+#REF!+#REF!+#REF!+#REF!+#REF!+#REF!+#REF!+#REF!+#REF!+#REF!+#REF!+#REF!+AW28+#REF!</f>
        <v>#REF!</v>
      </c>
      <c r="AX32" s="365" t="e">
        <f>AY32-AW32</f>
        <v>#REF!</v>
      </c>
      <c r="AY32" s="366" t="e">
        <f>AY16+AY20+AY24+#REF!+#REF!+#REF!+#REF!+#REF!+#REF!+#REF!+#REF!+#REF!+#REF!+#REF!+#REF!+#REF!+#REF!+#REF!+#REF!+#REF!+#REF!+#REF!+#REF!+AY28+#REF!</f>
        <v>#REF!</v>
      </c>
      <c r="AZ32" s="363" t="e">
        <f>IF(BC32&lt;&gt;0,BC32/$F31*100,0)</f>
        <v>#REF!</v>
      </c>
      <c r="BA32" s="364" t="e">
        <f>BA16+BA20+BA24+#REF!+#REF!+#REF!+#REF!+#REF!+#REF!+#REF!+#REF!+#REF!+#REF!+#REF!+#REF!+#REF!+#REF!+#REF!+#REF!+#REF!+#REF!+#REF!+#REF!+BA28+#REF!</f>
        <v>#REF!</v>
      </c>
      <c r="BB32" s="365" t="e">
        <f>BC32-BA32</f>
        <v>#REF!</v>
      </c>
      <c r="BC32" s="366" t="e">
        <f>BC16+BC20+BC24+#REF!+#REF!+#REF!+#REF!+#REF!+#REF!+#REF!+#REF!+#REF!+#REF!+#REF!+#REF!+#REF!+#REF!+#REF!+#REF!+#REF!+#REF!+#REF!+#REF!+BC28+#REF!</f>
        <v>#REF!</v>
      </c>
      <c r="BD32" s="363" t="e">
        <f>IF(BG32&lt;&gt;0,BG32/$F31*100,0)</f>
        <v>#REF!</v>
      </c>
      <c r="BE32" s="364" t="e">
        <f>BE16+BE20+BE24+#REF!+#REF!+#REF!+#REF!+#REF!+#REF!+#REF!+#REF!+#REF!+#REF!+#REF!+#REF!+#REF!+#REF!+#REF!+#REF!+#REF!+#REF!+#REF!+#REF!+BE28+#REF!</f>
        <v>#REF!</v>
      </c>
      <c r="BF32" s="365" t="e">
        <f>BG32-BE32</f>
        <v>#REF!</v>
      </c>
      <c r="BG32" s="366" t="e">
        <f>BG16+BG20+BG24+#REF!+#REF!+#REF!+#REF!+#REF!+#REF!+#REF!+#REF!+#REF!+#REF!+#REF!+#REF!+#REF!+#REF!+#REF!+#REF!+#REF!+#REF!+#REF!+#REF!+BG28+#REF!</f>
        <v>#REF!</v>
      </c>
      <c r="BH32" s="363" t="e">
        <f>IF(BK32&lt;&gt;0,BK32/$F31*100,0)</f>
        <v>#REF!</v>
      </c>
      <c r="BI32" s="364" t="e">
        <f>BI16+BI20+BI24+#REF!+#REF!+#REF!+#REF!+#REF!+#REF!+#REF!+#REF!+#REF!+#REF!+#REF!+#REF!+#REF!+#REF!+#REF!+#REF!+#REF!+#REF!+#REF!+#REF!+BI28+#REF!</f>
        <v>#REF!</v>
      </c>
      <c r="BJ32" s="365" t="e">
        <f>BK32-BI32</f>
        <v>#REF!</v>
      </c>
      <c r="BK32" s="366" t="e">
        <f>BK16+BK20+BK24+#REF!+#REF!+#REF!+#REF!+#REF!+#REF!+#REF!+#REF!+#REF!+#REF!+#REF!+#REF!+#REF!+#REF!+#REF!+#REF!+#REF!+#REF!+#REF!+#REF!+BK28+#REF!</f>
        <v>#REF!</v>
      </c>
      <c r="BL32" s="363" t="e">
        <f>IF(BO32&lt;&gt;0,BO32/$F31*100,0)</f>
        <v>#REF!</v>
      </c>
      <c r="BM32" s="364" t="e">
        <f>BM16+BM20+BM24+#REF!+#REF!+#REF!+#REF!+#REF!+#REF!+#REF!+#REF!+#REF!+#REF!+#REF!+#REF!+#REF!+#REF!+#REF!+#REF!+#REF!+#REF!+#REF!+#REF!+BM28+#REF!</f>
        <v>#REF!</v>
      </c>
      <c r="BN32" s="365" t="e">
        <f>BO32-BM32</f>
        <v>#REF!</v>
      </c>
      <c r="BO32" s="366" t="e">
        <f>BO16+BO20+BO24+#REF!+#REF!+#REF!+#REF!+#REF!+#REF!+#REF!+#REF!+#REF!+#REF!+#REF!+#REF!+#REF!+#REF!+#REF!+#REF!+#REF!+#REF!+#REF!+#REF!+BO28+#REF!</f>
        <v>#REF!</v>
      </c>
      <c r="BP32" s="363" t="e">
        <f>IF(BS32&lt;&gt;0,BS32/$F31*100,0)</f>
        <v>#REF!</v>
      </c>
      <c r="BQ32" s="364" t="e">
        <f>BQ16+BQ20+BQ24+#REF!+#REF!+#REF!+#REF!+#REF!+#REF!+#REF!+#REF!+#REF!+#REF!+#REF!+#REF!+#REF!+#REF!+#REF!+#REF!+#REF!+#REF!+#REF!+#REF!+BQ28+#REF!</f>
        <v>#REF!</v>
      </c>
      <c r="BR32" s="365" t="e">
        <f>BS32-BQ32</f>
        <v>#REF!</v>
      </c>
      <c r="BS32" s="366" t="e">
        <f>BS16+BS20+BS24+#REF!+#REF!+#REF!+#REF!+#REF!+#REF!+#REF!+#REF!+#REF!+#REF!+#REF!+#REF!+#REF!+#REF!+#REF!+#REF!+#REF!+#REF!+#REF!+#REF!+BS28+#REF!</f>
        <v>#REF!</v>
      </c>
      <c r="BT32" s="363" t="e">
        <f>IF(BW32&lt;&gt;0,BW32/$F31*100,0)</f>
        <v>#REF!</v>
      </c>
      <c r="BU32" s="364" t="e">
        <f>BU16+BU20+BU24+#REF!+#REF!+#REF!+#REF!+#REF!+#REF!+#REF!+#REF!+#REF!+#REF!+#REF!+#REF!+#REF!+#REF!+#REF!+#REF!+#REF!+#REF!+#REF!+#REF!+BU28+#REF!</f>
        <v>#REF!</v>
      </c>
      <c r="BV32" s="365" t="e">
        <f>BW32-BU32</f>
        <v>#REF!</v>
      </c>
      <c r="BW32" s="366" t="e">
        <f>BW16+BW20+BW24+#REF!+#REF!+#REF!+#REF!+#REF!+#REF!+#REF!+#REF!+#REF!+#REF!+#REF!+#REF!+#REF!+#REF!+#REF!+#REF!+#REF!+#REF!+#REF!+#REF!+BW28+#REF!</f>
        <v>#REF!</v>
      </c>
      <c r="BX32" s="363" t="e">
        <f>IF(CA32&lt;&gt;0,CA32/$F31*100,0)</f>
        <v>#REF!</v>
      </c>
      <c r="BY32" s="364" t="e">
        <f>BY16+BY20+BY24+#REF!+#REF!+#REF!+#REF!+#REF!+#REF!+#REF!+#REF!+#REF!+#REF!+#REF!+#REF!+#REF!+#REF!+#REF!+#REF!+#REF!+#REF!+#REF!+#REF!+BY28+#REF!</f>
        <v>#REF!</v>
      </c>
      <c r="BZ32" s="365" t="e">
        <f>CA32-BY32</f>
        <v>#REF!</v>
      </c>
      <c r="CA32" s="366" t="e">
        <f>CA16+CA20+CA24+#REF!+#REF!+#REF!+#REF!+#REF!+#REF!+#REF!+#REF!+#REF!+#REF!+#REF!+#REF!+#REF!+#REF!+#REF!+#REF!+#REF!+#REF!+#REF!+#REF!+CA28+#REF!</f>
        <v>#REF!</v>
      </c>
      <c r="CB32" s="363" t="e">
        <f>IF(CE32&lt;&gt;0,CE32/$F31*100,0)</f>
        <v>#REF!</v>
      </c>
      <c r="CC32" s="364" t="e">
        <f>CC16+CC20+CC24+#REF!+#REF!+#REF!+#REF!+#REF!+#REF!+#REF!+#REF!+#REF!+#REF!+#REF!+#REF!+#REF!+#REF!+#REF!+#REF!+#REF!+#REF!+#REF!+#REF!+CC28+#REF!</f>
        <v>#REF!</v>
      </c>
      <c r="CD32" s="365" t="e">
        <f>CE32-CC32</f>
        <v>#REF!</v>
      </c>
      <c r="CE32" s="366" t="e">
        <f>CE16+CE20+CE24+#REF!+#REF!+#REF!+#REF!+#REF!+#REF!+#REF!+#REF!+#REF!+#REF!+#REF!+#REF!+#REF!+#REF!+#REF!+#REF!+#REF!+#REF!+#REF!+#REF!+CE28+#REF!</f>
        <v>#REF!</v>
      </c>
      <c r="CF32" s="363" t="e">
        <f>IF(CI32&lt;&gt;0,CI32/$F31*100,0)</f>
        <v>#REF!</v>
      </c>
      <c r="CG32" s="364" t="e">
        <f>CG16+CG20+CG24+#REF!+#REF!+#REF!+#REF!+#REF!+#REF!+#REF!+#REF!+#REF!+#REF!+#REF!+#REF!+#REF!+#REF!+#REF!+#REF!+#REF!+#REF!+#REF!+#REF!+CG28+#REF!</f>
        <v>#REF!</v>
      </c>
      <c r="CH32" s="365" t="e">
        <f>CI32-CG32</f>
        <v>#REF!</v>
      </c>
      <c r="CI32" s="366" t="e">
        <f>CI16+CI20+CI24+#REF!+#REF!+#REF!+#REF!+#REF!+#REF!+#REF!+#REF!+#REF!+#REF!+#REF!+#REF!+#REF!+#REF!+#REF!+#REF!+#REF!+#REF!+#REF!+#REF!+CI28+#REF!</f>
        <v>#REF!</v>
      </c>
      <c r="CJ32" s="363" t="e">
        <f>IF(CM32&lt;&gt;0,CM32/$F31*100,0)</f>
        <v>#REF!</v>
      </c>
      <c r="CK32" s="364" t="e">
        <f>CK16+CK20+CK24+#REF!+#REF!+#REF!+#REF!+#REF!+#REF!+#REF!+#REF!+#REF!+#REF!+#REF!+#REF!+#REF!+#REF!+#REF!+#REF!+#REF!+#REF!+#REF!+#REF!+CK28+#REF!</f>
        <v>#REF!</v>
      </c>
      <c r="CL32" s="365" t="e">
        <f>CM32-CK32</f>
        <v>#REF!</v>
      </c>
      <c r="CM32" s="366" t="e">
        <f>CM16+CM20+CM24+#REF!+#REF!+#REF!+#REF!+#REF!+#REF!+#REF!+#REF!+#REF!+#REF!+#REF!+#REF!+#REF!+#REF!+#REF!+#REF!+#REF!+#REF!+#REF!+#REF!+CM28+#REF!</f>
        <v>#REF!</v>
      </c>
      <c r="CN32" s="363" t="e">
        <f>IF(CQ32&lt;&gt;0,CQ32/$F31*100,0)</f>
        <v>#REF!</v>
      </c>
      <c r="CO32" s="364" t="e">
        <f>CO16+CO20+CO24+#REF!+#REF!+#REF!+#REF!+#REF!+#REF!+#REF!+#REF!+#REF!+#REF!+#REF!+#REF!+#REF!+#REF!+#REF!+#REF!+#REF!+#REF!+#REF!+#REF!+CO28+#REF!</f>
        <v>#REF!</v>
      </c>
      <c r="CP32" s="365" t="e">
        <f>CQ32-CO32</f>
        <v>#REF!</v>
      </c>
      <c r="CQ32" s="366" t="e">
        <f>CQ16+CQ20+CQ24+#REF!+#REF!+#REF!+#REF!+#REF!+#REF!+#REF!+#REF!+#REF!+#REF!+#REF!+#REF!+#REF!+#REF!+#REF!+#REF!+#REF!+#REF!+#REF!+#REF!+CQ28+#REF!</f>
        <v>#REF!</v>
      </c>
      <c r="CR32" s="363" t="e">
        <f>IF(CU32&lt;&gt;0,CU32/$F31*100,0)</f>
        <v>#REF!</v>
      </c>
      <c r="CS32" s="364" t="e">
        <f>CS16+CS20+CS24+#REF!+#REF!+#REF!+#REF!+#REF!+#REF!+#REF!+#REF!+#REF!+#REF!+#REF!+#REF!+#REF!+#REF!+#REF!+#REF!+#REF!+#REF!+#REF!+#REF!+CS28+#REF!</f>
        <v>#REF!</v>
      </c>
      <c r="CT32" s="365" t="e">
        <f>CU32-CS32</f>
        <v>#REF!</v>
      </c>
      <c r="CU32" s="366" t="e">
        <f>CU16+CU20+CU24+#REF!+#REF!+#REF!+#REF!+#REF!+#REF!+#REF!+#REF!+#REF!+#REF!+#REF!+#REF!+#REF!+#REF!+#REF!+#REF!+#REF!+#REF!+#REF!+#REF!+CU28+#REF!</f>
        <v>#REF!</v>
      </c>
      <c r="CV32" s="363" t="e">
        <f>IF(CY32&lt;&gt;0,CY32/$F31*100,0)</f>
        <v>#REF!</v>
      </c>
      <c r="CW32" s="364" t="e">
        <f>CW16+CW20+CW24+#REF!+#REF!+#REF!+#REF!+#REF!+#REF!+#REF!+#REF!+#REF!+#REF!+#REF!+#REF!+#REF!+#REF!+#REF!+#REF!+#REF!+#REF!+#REF!+#REF!+CW28+#REF!</f>
        <v>#REF!</v>
      </c>
      <c r="CX32" s="365" t="e">
        <f>CY32-CW32</f>
        <v>#REF!</v>
      </c>
      <c r="CY32" s="366" t="e">
        <f>CY16+CY20+CY24+#REF!+#REF!+#REF!+#REF!+#REF!+#REF!+#REF!+#REF!+#REF!+#REF!+#REF!+#REF!+#REF!+#REF!+#REF!+#REF!+#REF!+#REF!+#REF!+#REF!+CY28+#REF!</f>
        <v>#REF!</v>
      </c>
      <c r="CZ32" s="363" t="e">
        <f>IF(DC32&lt;&gt;0,DC32/$F31*100,0)</f>
        <v>#REF!</v>
      </c>
      <c r="DA32" s="364" t="e">
        <f>DA16+DA20+DA24+#REF!+#REF!+#REF!+#REF!+#REF!+#REF!+#REF!+#REF!+#REF!+#REF!+#REF!+#REF!+#REF!+#REF!+#REF!+#REF!+#REF!+#REF!+#REF!+#REF!+DA28+#REF!</f>
        <v>#REF!</v>
      </c>
      <c r="DB32" s="365" t="e">
        <f>DC32-DA32</f>
        <v>#REF!</v>
      </c>
      <c r="DC32" s="366" t="e">
        <f>DC16+DC20+DC24+#REF!+#REF!+#REF!+#REF!+#REF!+#REF!+#REF!+#REF!+#REF!+#REF!+#REF!+#REF!+#REF!+#REF!+#REF!+#REF!+#REF!+#REF!+#REF!+#REF!+DC28+#REF!</f>
        <v>#REF!</v>
      </c>
      <c r="DD32"/>
      <c r="DE32"/>
      <c r="DF32"/>
      <c r="DG32"/>
      <c r="DH32"/>
      <c r="DI32"/>
      <c r="DJ32"/>
      <c r="DK32"/>
    </row>
    <row r="33" spans="2:115" ht="12.75" customHeight="1">
      <c r="B33" s="410"/>
      <c r="C33" s="411"/>
      <c r="D33" s="367" t="s">
        <v>59</v>
      </c>
      <c r="E33" s="412" t="s">
        <v>29</v>
      </c>
      <c r="F33" s="413" t="e">
        <f>F17+F21+F25+#REF!+#REF!+#REF!+#REF!+#REF!+#REF!+#REF!+#REF!+#REF!+#REF!+#REF!+#REF!+#REF!+#REF!+#REF!+#REF!+#REF!+#REF!+#REF!+#REF!+F29+#REF!</f>
        <v>#REF!</v>
      </c>
      <c r="G33" s="414" t="e">
        <f>IF(F33=0,0,F33/F$31)</f>
        <v>#REF!</v>
      </c>
      <c r="H33" s="415"/>
      <c r="I33" s="415"/>
      <c r="J33" s="415"/>
      <c r="K33" s="416"/>
      <c r="L33" s="417" t="e">
        <f>IF(O33&lt;&gt;0,O33/$F33*100,0)</f>
        <v>#REF!</v>
      </c>
      <c r="M33" s="417" t="e">
        <f>M17+M21+M25+#REF!+#REF!+#REF!+#REF!+#REF!+#REF!+#REF!+#REF!+#REF!+#REF!+#REF!+#REF!+#REF!+#REF!+#REF!+#REF!+#REF!+#REF!+#REF!+#REF!+M29+#REF!</f>
        <v>#REF!</v>
      </c>
      <c r="N33" s="418" t="e">
        <f>O33-M33</f>
        <v>#REF!</v>
      </c>
      <c r="O33" s="419" t="e">
        <f>O17+O21+O25+#REF!+#REF!+#REF!+#REF!+#REF!+#REF!+#REF!+#REF!+#REF!+#REF!+#REF!+#REF!+#REF!+#REF!+#REF!+#REF!+#REF!+#REF!+#REF!+#REF!+O29+#REF!</f>
        <v>#REF!</v>
      </c>
      <c r="P33" s="417" t="e">
        <f>IF(S33&lt;&gt;0,S33/$F33*100,0)</f>
        <v>#REF!</v>
      </c>
      <c r="Q33" s="417" t="e">
        <f>Q17+Q21+Q25+#REF!+#REF!+#REF!+#REF!+#REF!+#REF!+#REF!+#REF!+#REF!+#REF!+#REF!+#REF!+#REF!+#REF!+#REF!+#REF!+#REF!+#REF!+#REF!+#REF!+Q29+#REF!</f>
        <v>#REF!</v>
      </c>
      <c r="R33" s="418" t="e">
        <f>S33-Q33</f>
        <v>#REF!</v>
      </c>
      <c r="S33" s="419" t="e">
        <f>S17+S21+S25+#REF!+#REF!+#REF!+#REF!+#REF!+#REF!+#REF!+#REF!+#REF!+#REF!+#REF!+#REF!+#REF!+#REF!+#REF!+#REF!+#REF!+#REF!+#REF!+#REF!+S29+#REF!</f>
        <v>#REF!</v>
      </c>
      <c r="T33" s="417" t="e">
        <f>IF(W33&lt;&gt;0,W33/$F33*100,0)</f>
        <v>#REF!</v>
      </c>
      <c r="U33" s="417" t="e">
        <f>U17+U21+U25+#REF!+#REF!+#REF!+#REF!+#REF!+#REF!+#REF!+#REF!+#REF!+#REF!+#REF!+#REF!+#REF!+#REF!+#REF!+#REF!+#REF!+#REF!+#REF!+#REF!+U29+#REF!</f>
        <v>#REF!</v>
      </c>
      <c r="V33" s="418" t="e">
        <f>W33-U33</f>
        <v>#REF!</v>
      </c>
      <c r="W33" s="419" t="e">
        <f>W17+W21+W25+#REF!+#REF!+#REF!+#REF!+#REF!+#REF!+#REF!+#REF!+#REF!+#REF!+#REF!+#REF!+#REF!+#REF!+#REF!+#REF!+#REF!+#REF!+#REF!+#REF!+W29+#REF!</f>
        <v>#REF!</v>
      </c>
      <c r="X33" s="417" t="e">
        <f>IF(AA33&lt;&gt;0,AA33/$F33*100,0)</f>
        <v>#REF!</v>
      </c>
      <c r="Y33" s="417" t="e">
        <f>Y17+Y21+Y25+#REF!+#REF!+#REF!+#REF!+#REF!+#REF!+#REF!+#REF!+#REF!+#REF!+#REF!+#REF!+#REF!+#REF!+#REF!+#REF!+#REF!+#REF!+#REF!+#REF!+Y29+#REF!</f>
        <v>#REF!</v>
      </c>
      <c r="Z33" s="418" t="e">
        <f>AA33-Y33</f>
        <v>#REF!</v>
      </c>
      <c r="AA33" s="419" t="e">
        <f>AA17+AA21+AA25+#REF!+#REF!+#REF!+#REF!+#REF!+#REF!+#REF!+#REF!+#REF!+#REF!+#REF!+#REF!+#REF!+#REF!+#REF!+#REF!+#REF!+#REF!+#REF!+#REF!+AA29+#REF!</f>
        <v>#REF!</v>
      </c>
      <c r="AB33" s="417" t="e">
        <f>IF(AE33&lt;&gt;0,AE33/$F33*100,0)</f>
        <v>#REF!</v>
      </c>
      <c r="AC33" s="417" t="e">
        <f>AC17+AC21+AC25+#REF!+#REF!+#REF!+#REF!+#REF!+#REF!+#REF!+#REF!+#REF!+#REF!+#REF!+#REF!+#REF!+#REF!+#REF!+#REF!+#REF!+#REF!+#REF!+#REF!+AC29+#REF!</f>
        <v>#REF!</v>
      </c>
      <c r="AD33" s="418" t="e">
        <f>AE33-AC33</f>
        <v>#REF!</v>
      </c>
      <c r="AE33" s="419" t="e">
        <f>AE17+AE21+AE25+#REF!+#REF!+#REF!+#REF!+#REF!+#REF!+#REF!+#REF!+#REF!+#REF!+#REF!+#REF!+#REF!+#REF!+#REF!+#REF!+#REF!+#REF!+#REF!+#REF!+AE29+#REF!</f>
        <v>#REF!</v>
      </c>
      <c r="AF33" s="417" t="e">
        <f>IF(AI33&lt;&gt;0,AI33/$F33*100,0)</f>
        <v>#REF!</v>
      </c>
      <c r="AG33" s="417" t="e">
        <f>AG17+AG21+AG25+#REF!+#REF!+#REF!+#REF!+#REF!+#REF!+#REF!+#REF!+#REF!+#REF!+#REF!+#REF!+#REF!+#REF!+#REF!+#REF!+#REF!+#REF!+#REF!+#REF!+AG29+#REF!</f>
        <v>#REF!</v>
      </c>
      <c r="AH33" s="418" t="e">
        <f>AI33-AG33</f>
        <v>#REF!</v>
      </c>
      <c r="AI33" s="419" t="e">
        <f>AI17+AI21+AI25+#REF!+#REF!+#REF!+#REF!+#REF!+#REF!+#REF!+#REF!+#REF!+#REF!+#REF!+#REF!+#REF!+#REF!+#REF!+#REF!+#REF!+#REF!+#REF!+#REF!+AI29+#REF!</f>
        <v>#REF!</v>
      </c>
      <c r="AJ33" s="417" t="e">
        <f>IF(AM33&lt;&gt;0,AM33/$F33*100,0)</f>
        <v>#REF!</v>
      </c>
      <c r="AK33" s="417" t="e">
        <f>AK17+AK21+AK25+#REF!+#REF!+#REF!+#REF!+#REF!+#REF!+#REF!+#REF!+#REF!+#REF!+#REF!+#REF!+#REF!+#REF!+#REF!+#REF!+#REF!+#REF!+#REF!+#REF!+AK29+#REF!</f>
        <v>#REF!</v>
      </c>
      <c r="AL33" s="418" t="e">
        <f>AM33-AK33</f>
        <v>#REF!</v>
      </c>
      <c r="AM33" s="419" t="e">
        <f>AM17+AM21+AM25+#REF!+#REF!+#REF!+#REF!+#REF!+#REF!+#REF!+#REF!+#REF!+#REF!+#REF!+#REF!+#REF!+#REF!+#REF!+#REF!+#REF!+#REF!+#REF!+#REF!+AM29+#REF!</f>
        <v>#REF!</v>
      </c>
      <c r="AN33" s="417" t="e">
        <f>IF(AQ33&lt;&gt;0,AQ33/$F33*100,0)</f>
        <v>#REF!</v>
      </c>
      <c r="AO33" s="417" t="e">
        <f>AO17+AO21+AO25+#REF!+#REF!+#REF!+#REF!+#REF!+#REF!+#REF!+#REF!+#REF!+#REF!+#REF!+#REF!+#REF!+#REF!+#REF!+#REF!+#REF!+#REF!+#REF!+#REF!+AO29+#REF!</f>
        <v>#REF!</v>
      </c>
      <c r="AP33" s="418" t="e">
        <f>AQ33-AO33</f>
        <v>#REF!</v>
      </c>
      <c r="AQ33" s="419" t="e">
        <f>AQ17+AQ21+AQ25+#REF!+#REF!+#REF!+#REF!+#REF!+#REF!+#REF!+#REF!+#REF!+#REF!+#REF!+#REF!+#REF!+#REF!+#REF!+#REF!+#REF!+#REF!+#REF!+#REF!+AQ29+#REF!</f>
        <v>#REF!</v>
      </c>
      <c r="AR33" s="417" t="e">
        <f>IF(AU33&lt;&gt;0,AU33/$F33*100,0)</f>
        <v>#REF!</v>
      </c>
      <c r="AS33" s="417" t="e">
        <f>AS17+AS21+AS25+#REF!+#REF!+#REF!+#REF!+#REF!+#REF!+#REF!+#REF!+#REF!+#REF!+#REF!+#REF!+#REF!+#REF!+#REF!+#REF!+#REF!+#REF!+#REF!+#REF!+AS29+#REF!</f>
        <v>#REF!</v>
      </c>
      <c r="AT33" s="418" t="e">
        <f>AU33-AS33</f>
        <v>#REF!</v>
      </c>
      <c r="AU33" s="419" t="e">
        <f>AU17+AU21+AU25+#REF!+#REF!+#REF!+#REF!+#REF!+#REF!+#REF!+#REF!+#REF!+#REF!+#REF!+#REF!+#REF!+#REF!+#REF!+#REF!+#REF!+#REF!+#REF!+#REF!+AU29+#REF!</f>
        <v>#REF!</v>
      </c>
      <c r="AV33" s="417" t="e">
        <f>IF(AY33&lt;&gt;0,AY33/$F33*100,0)</f>
        <v>#REF!</v>
      </c>
      <c r="AW33" s="417" t="e">
        <f>AW17+AW21+AW25+#REF!+#REF!+#REF!+#REF!+#REF!+#REF!+#REF!+#REF!+#REF!+#REF!+#REF!+#REF!+#REF!+#REF!+#REF!+#REF!+#REF!+#REF!+#REF!+#REF!+AW29+#REF!</f>
        <v>#REF!</v>
      </c>
      <c r="AX33" s="418" t="e">
        <f>AY33-AW33</f>
        <v>#REF!</v>
      </c>
      <c r="AY33" s="419" t="e">
        <f>AY17+AY21+AY25+#REF!+#REF!+#REF!+#REF!+#REF!+#REF!+#REF!+#REF!+#REF!+#REF!+#REF!+#REF!+#REF!+#REF!+#REF!+#REF!+#REF!+#REF!+#REF!+#REF!+AY29+#REF!</f>
        <v>#REF!</v>
      </c>
      <c r="AZ33" s="417" t="e">
        <f>IF(BC33&lt;&gt;0,BC33/$F33*100,0)</f>
        <v>#REF!</v>
      </c>
      <c r="BA33" s="417" t="e">
        <f>BA17+BA21+BA25+#REF!+#REF!+#REF!+#REF!+#REF!+#REF!+#REF!+#REF!+#REF!+#REF!+#REF!+#REF!+#REF!+#REF!+#REF!+#REF!+#REF!+#REF!+#REF!+#REF!+BA29+#REF!</f>
        <v>#REF!</v>
      </c>
      <c r="BB33" s="418" t="e">
        <f>BC33-BA33</f>
        <v>#REF!</v>
      </c>
      <c r="BC33" s="419" t="e">
        <f>BC17+BC21+BC25+#REF!+#REF!+#REF!+#REF!+#REF!+#REF!+#REF!+#REF!+#REF!+#REF!+#REF!+#REF!+#REF!+#REF!+#REF!+#REF!+#REF!+#REF!+#REF!+#REF!+BC29+#REF!</f>
        <v>#REF!</v>
      </c>
      <c r="BD33" s="417" t="e">
        <f>IF(BG33&lt;&gt;0,BG33/$F33*100,0)</f>
        <v>#REF!</v>
      </c>
      <c r="BE33" s="417" t="e">
        <f>BE17+BE21+BE25+#REF!+#REF!+#REF!+#REF!+#REF!+#REF!+#REF!+#REF!+#REF!+#REF!+#REF!+#REF!+#REF!+#REF!+#REF!+#REF!+#REF!+#REF!+#REF!+#REF!+BE29+#REF!</f>
        <v>#REF!</v>
      </c>
      <c r="BF33" s="418" t="e">
        <f>BG33-BE33</f>
        <v>#REF!</v>
      </c>
      <c r="BG33" s="419" t="e">
        <f>BG17+BG21+BG25+#REF!+#REF!+#REF!+#REF!+#REF!+#REF!+#REF!+#REF!+#REF!+#REF!+#REF!+#REF!+#REF!+#REF!+#REF!+#REF!+#REF!+#REF!+#REF!+#REF!+BG29+#REF!</f>
        <v>#REF!</v>
      </c>
      <c r="BH33" s="417" t="e">
        <f>IF(BK33&lt;&gt;0,BK33/$F33*100,0)</f>
        <v>#REF!</v>
      </c>
      <c r="BI33" s="417" t="e">
        <f>BI17+BI21+BI25+#REF!+#REF!+#REF!+#REF!+#REF!+#REF!+#REF!+#REF!+#REF!+#REF!+#REF!+#REF!+#REF!+#REF!+#REF!+#REF!+#REF!+#REF!+#REF!+#REF!+BI29+#REF!</f>
        <v>#REF!</v>
      </c>
      <c r="BJ33" s="418" t="e">
        <f>BK33-BI33</f>
        <v>#REF!</v>
      </c>
      <c r="BK33" s="419" t="e">
        <f>BK17+BK21+BK25+#REF!+#REF!+#REF!+#REF!+#REF!+#REF!+#REF!+#REF!+#REF!+#REF!+#REF!+#REF!+#REF!+#REF!+#REF!+#REF!+#REF!+#REF!+#REF!+#REF!+BK29+#REF!</f>
        <v>#REF!</v>
      </c>
      <c r="BL33" s="417" t="e">
        <f>IF(BO33&lt;&gt;0,BO33/$F33*100,0)</f>
        <v>#REF!</v>
      </c>
      <c r="BM33" s="417" t="e">
        <f>BM17+BM21+BM25+#REF!+#REF!+#REF!+#REF!+#REF!+#REF!+#REF!+#REF!+#REF!+#REF!+#REF!+#REF!+#REF!+#REF!+#REF!+#REF!+#REF!+#REF!+#REF!+#REF!+BM29+#REF!</f>
        <v>#REF!</v>
      </c>
      <c r="BN33" s="418" t="e">
        <f>BO33-BM33</f>
        <v>#REF!</v>
      </c>
      <c r="BO33" s="419" t="e">
        <f>BO17+BO21+BO25+#REF!+#REF!+#REF!+#REF!+#REF!+#REF!+#REF!+#REF!+#REF!+#REF!+#REF!+#REF!+#REF!+#REF!+#REF!+#REF!+#REF!+#REF!+#REF!+#REF!+BO29+#REF!</f>
        <v>#REF!</v>
      </c>
      <c r="BP33" s="417" t="e">
        <f>IF(BS33&lt;&gt;0,BS33/$F33*100,0)</f>
        <v>#REF!</v>
      </c>
      <c r="BQ33" s="417" t="e">
        <f>BQ17+BQ21+BQ25+#REF!+#REF!+#REF!+#REF!+#REF!+#REF!+#REF!+#REF!+#REF!+#REF!+#REF!+#REF!+#REF!+#REF!+#REF!+#REF!+#REF!+#REF!+#REF!+#REF!+BQ29+#REF!</f>
        <v>#REF!</v>
      </c>
      <c r="BR33" s="418" t="e">
        <f>BS33-BQ33</f>
        <v>#REF!</v>
      </c>
      <c r="BS33" s="419" t="e">
        <f>BS17+BS21+BS25+#REF!+#REF!+#REF!+#REF!+#REF!+#REF!+#REF!+#REF!+#REF!+#REF!+#REF!+#REF!+#REF!+#REF!+#REF!+#REF!+#REF!+#REF!+#REF!+#REF!+BS29+#REF!</f>
        <v>#REF!</v>
      </c>
      <c r="BT33" s="417" t="e">
        <f>IF(BW33&lt;&gt;0,BW33/$F33*100,0)</f>
        <v>#REF!</v>
      </c>
      <c r="BU33" s="417" t="e">
        <f>BU17+BU21+BU25+#REF!+#REF!+#REF!+#REF!+#REF!+#REF!+#REF!+#REF!+#REF!+#REF!+#REF!+#REF!+#REF!+#REF!+#REF!+#REF!+#REF!+#REF!+#REF!+#REF!+BU29+#REF!</f>
        <v>#REF!</v>
      </c>
      <c r="BV33" s="418" t="e">
        <f>BW33-BU33</f>
        <v>#REF!</v>
      </c>
      <c r="BW33" s="419" t="e">
        <f>BW17+BW21+BW25+#REF!+#REF!+#REF!+#REF!+#REF!+#REF!+#REF!+#REF!+#REF!+#REF!+#REF!+#REF!+#REF!+#REF!+#REF!+#REF!+#REF!+#REF!+#REF!+#REF!+BW29+#REF!</f>
        <v>#REF!</v>
      </c>
      <c r="BX33" s="417" t="e">
        <f>IF(CA33&lt;&gt;0,CA33/$F33*100,0)</f>
        <v>#REF!</v>
      </c>
      <c r="BY33" s="417" t="e">
        <f>BY17+BY21+BY25+#REF!+#REF!+#REF!+#REF!+#REF!+#REF!+#REF!+#REF!+#REF!+#REF!+#REF!+#REF!+#REF!+#REF!+#REF!+#REF!+#REF!+#REF!+#REF!+#REF!+BY29+#REF!</f>
        <v>#REF!</v>
      </c>
      <c r="BZ33" s="418" t="e">
        <f>CA33-BY33</f>
        <v>#REF!</v>
      </c>
      <c r="CA33" s="419" t="e">
        <f>CA17+CA21+CA25+#REF!+#REF!+#REF!+#REF!+#REF!+#REF!+#REF!+#REF!+#REF!+#REF!+#REF!+#REF!+#REF!+#REF!+#REF!+#REF!+#REF!+#REF!+#REF!+#REF!+CA29+#REF!</f>
        <v>#REF!</v>
      </c>
      <c r="CB33" s="417" t="e">
        <f>IF(CE33&lt;&gt;0,CE33/$F33*100,0)</f>
        <v>#REF!</v>
      </c>
      <c r="CC33" s="417" t="e">
        <f>CC17+CC21+CC25+#REF!+#REF!+#REF!+#REF!+#REF!+#REF!+#REF!+#REF!+#REF!+#REF!+#REF!+#REF!+#REF!+#REF!+#REF!+#REF!+#REF!+#REF!+#REF!+#REF!+CC29+#REF!</f>
        <v>#REF!</v>
      </c>
      <c r="CD33" s="418" t="e">
        <f>CE33-CC33</f>
        <v>#REF!</v>
      </c>
      <c r="CE33" s="419" t="e">
        <f>CE17+CE21+CE25+#REF!+#REF!+#REF!+#REF!+#REF!+#REF!+#REF!+#REF!+#REF!+#REF!+#REF!+#REF!+#REF!+#REF!+#REF!+#REF!+#REF!+#REF!+#REF!+#REF!+CE29+#REF!</f>
        <v>#REF!</v>
      </c>
      <c r="CF33" s="417" t="e">
        <f>IF(CI33&lt;&gt;0,CI33/$F33*100,0)</f>
        <v>#REF!</v>
      </c>
      <c r="CG33" s="417" t="e">
        <f>CG17+CG21+CG25+#REF!+#REF!+#REF!+#REF!+#REF!+#REF!+#REF!+#REF!+#REF!+#REF!+#REF!+#REF!+#REF!+#REF!+#REF!+#REF!+#REF!+#REF!+#REF!+#REF!+CG29+#REF!</f>
        <v>#REF!</v>
      </c>
      <c r="CH33" s="418" t="e">
        <f>CI33-CG33</f>
        <v>#REF!</v>
      </c>
      <c r="CI33" s="419" t="e">
        <f>CI17+CI21+CI25+#REF!+#REF!+#REF!+#REF!+#REF!+#REF!+#REF!+#REF!+#REF!+#REF!+#REF!+#REF!+#REF!+#REF!+#REF!+#REF!+#REF!+#REF!+#REF!+#REF!+CI29+#REF!</f>
        <v>#REF!</v>
      </c>
      <c r="CJ33" s="417" t="e">
        <f>IF(CM33&lt;&gt;0,CM33/$F33*100,0)</f>
        <v>#REF!</v>
      </c>
      <c r="CK33" s="417" t="e">
        <f>CK17+CK21+CK25+#REF!+#REF!+#REF!+#REF!+#REF!+#REF!+#REF!+#REF!+#REF!+#REF!+#REF!+#REF!+#REF!+#REF!+#REF!+#REF!+#REF!+#REF!+#REF!+#REF!+CK29+#REF!</f>
        <v>#REF!</v>
      </c>
      <c r="CL33" s="418" t="e">
        <f>CM33-CK33</f>
        <v>#REF!</v>
      </c>
      <c r="CM33" s="419" t="e">
        <f>CM17+CM21+CM25+#REF!+#REF!+#REF!+#REF!+#REF!+#REF!+#REF!+#REF!+#REF!+#REF!+#REF!+#REF!+#REF!+#REF!+#REF!+#REF!+#REF!+#REF!+#REF!+#REF!+CM29+#REF!</f>
        <v>#REF!</v>
      </c>
      <c r="CN33" s="417" t="e">
        <f>IF(CQ33&lt;&gt;0,CQ33/$F33*100,0)</f>
        <v>#REF!</v>
      </c>
      <c r="CO33" s="417" t="e">
        <f>CO17+CO21+CO25+#REF!+#REF!+#REF!+#REF!+#REF!+#REF!+#REF!+#REF!+#REF!+#REF!+#REF!+#REF!+#REF!+#REF!+#REF!+#REF!+#REF!+#REF!+#REF!+#REF!+CO29+#REF!</f>
        <v>#REF!</v>
      </c>
      <c r="CP33" s="418" t="e">
        <f>CQ33-CO33</f>
        <v>#REF!</v>
      </c>
      <c r="CQ33" s="419" t="e">
        <f>CQ17+CQ21+CQ25+#REF!+#REF!+#REF!+#REF!+#REF!+#REF!+#REF!+#REF!+#REF!+#REF!+#REF!+#REF!+#REF!+#REF!+#REF!+#REF!+#REF!+#REF!+#REF!+#REF!+CQ29+#REF!</f>
        <v>#REF!</v>
      </c>
      <c r="CR33" s="417" t="e">
        <f>IF(CU33&lt;&gt;0,CU33/$F33*100,0)</f>
        <v>#REF!</v>
      </c>
      <c r="CS33" s="417" t="e">
        <f>CS17+CS21+CS25+#REF!+#REF!+#REF!+#REF!+#REF!+#REF!+#REF!+#REF!+#REF!+#REF!+#REF!+#REF!+#REF!+#REF!+#REF!+#REF!+#REF!+#REF!+#REF!+#REF!+CS29+#REF!</f>
        <v>#REF!</v>
      </c>
      <c r="CT33" s="418" t="e">
        <f>CU33-CS33</f>
        <v>#REF!</v>
      </c>
      <c r="CU33" s="419" t="e">
        <f>CU17+CU21+CU25+#REF!+#REF!+#REF!+#REF!+#REF!+#REF!+#REF!+#REF!+#REF!+#REF!+#REF!+#REF!+#REF!+#REF!+#REF!+#REF!+#REF!+#REF!+#REF!+#REF!+CU29+#REF!</f>
        <v>#REF!</v>
      </c>
      <c r="CV33" s="417" t="e">
        <f>IF(CY33&lt;&gt;0,CY33/$F33*100,0)</f>
        <v>#REF!</v>
      </c>
      <c r="CW33" s="417" t="e">
        <f>CW17+CW21+CW25+#REF!+#REF!+#REF!+#REF!+#REF!+#REF!+#REF!+#REF!+#REF!+#REF!+#REF!+#REF!+#REF!+#REF!+#REF!+#REF!+#REF!+#REF!+#REF!+#REF!+CW29+#REF!</f>
        <v>#REF!</v>
      </c>
      <c r="CX33" s="418" t="e">
        <f>CY33-CW33</f>
        <v>#REF!</v>
      </c>
      <c r="CY33" s="419" t="e">
        <f>CY17+CY21+CY25+#REF!+#REF!+#REF!+#REF!+#REF!+#REF!+#REF!+#REF!+#REF!+#REF!+#REF!+#REF!+#REF!+#REF!+#REF!+#REF!+#REF!+#REF!+#REF!+#REF!+CY29+#REF!</f>
        <v>#REF!</v>
      </c>
      <c r="CZ33" s="417" t="e">
        <f>IF(DC33&lt;&gt;0,DC33/$F33*100,0)</f>
        <v>#REF!</v>
      </c>
      <c r="DA33" s="417" t="e">
        <f>DA17+DA21+DA25+#REF!+#REF!+#REF!+#REF!+#REF!+#REF!+#REF!+#REF!+#REF!+#REF!+#REF!+#REF!+#REF!+#REF!+#REF!+#REF!+#REF!+#REF!+#REF!+#REF!+DA29+#REF!</f>
        <v>#REF!</v>
      </c>
      <c r="DB33" s="418" t="e">
        <f>DC33-DA33</f>
        <v>#REF!</v>
      </c>
      <c r="DC33" s="419" t="e">
        <f>DC17+DC21+DC25+#REF!+#REF!+#REF!+#REF!+#REF!+#REF!+#REF!+#REF!+#REF!+#REF!+#REF!+#REF!+#REF!+#REF!+#REF!+#REF!+#REF!+#REF!+#REF!+#REF!+DC29+#REF!</f>
        <v>#REF!</v>
      </c>
      <c r="DD33"/>
      <c r="DE33"/>
      <c r="DF33"/>
      <c r="DG33"/>
      <c r="DH33"/>
      <c r="DI33"/>
      <c r="DJ33"/>
      <c r="DK33"/>
    </row>
    <row r="34" spans="2:115" ht="12.75" customHeight="1">
      <c r="B34" s="410"/>
      <c r="C34" s="411"/>
      <c r="D34" s="420" t="s">
        <v>59</v>
      </c>
      <c r="E34" s="421" t="s">
        <v>30</v>
      </c>
      <c r="F34" s="422" t="e">
        <f>F18+F22+F26+#REF!+#REF!+#REF!+#REF!+#REF!+#REF!+#REF!+#REF!+#REF!+#REF!+#REF!+#REF!+#REF!+#REF!+#REF!+#REF!+#REF!+#REF!+#REF!+#REF!+F30+#REF!</f>
        <v>#REF!</v>
      </c>
      <c r="G34" s="423"/>
      <c r="H34" s="424"/>
      <c r="I34" s="424"/>
      <c r="J34" s="424"/>
      <c r="K34" s="425"/>
      <c r="L34" s="426" t="e">
        <f>IF(O34&lt;&gt;0,O34/$F33*100,0)</f>
        <v>#REF!</v>
      </c>
      <c r="M34" s="426" t="e">
        <f>M18+M22+M26+#REF!+#REF!+#REF!+#REF!+#REF!+#REF!+#REF!+#REF!+#REF!+#REF!+#REF!+#REF!+#REF!+#REF!+#REF!+#REF!+#REF!+#REF!+#REF!+#REF!+M30+#REF!</f>
        <v>#REF!</v>
      </c>
      <c r="N34" s="427" t="e">
        <f>O34-M34</f>
        <v>#REF!</v>
      </c>
      <c r="O34" s="428" t="e">
        <f>O18+O22+O26+#REF!+#REF!+#REF!+#REF!+#REF!+#REF!+#REF!+#REF!+#REF!+#REF!+#REF!+#REF!+#REF!+#REF!+#REF!+#REF!+#REF!+#REF!+#REF!+#REF!+O30+#REF!</f>
        <v>#REF!</v>
      </c>
      <c r="P34" s="426" t="e">
        <f>IF(S34&lt;&gt;0,S34/$F33*100,0)</f>
        <v>#REF!</v>
      </c>
      <c r="Q34" s="426" t="e">
        <f>Q18+Q22+Q26+#REF!+#REF!+#REF!+#REF!+#REF!+#REF!+#REF!+#REF!+#REF!+#REF!+#REF!+#REF!+#REF!+#REF!+#REF!+#REF!+#REF!+#REF!+#REF!+#REF!+Q30+#REF!</f>
        <v>#REF!</v>
      </c>
      <c r="R34" s="427" t="e">
        <f>S34-Q34</f>
        <v>#REF!</v>
      </c>
      <c r="S34" s="428" t="e">
        <f>S18+S22+S26+#REF!+#REF!+#REF!+#REF!+#REF!+#REF!+#REF!+#REF!+#REF!+#REF!+#REF!+#REF!+#REF!+#REF!+#REF!+#REF!+#REF!+#REF!+#REF!+#REF!+S30+#REF!</f>
        <v>#REF!</v>
      </c>
      <c r="T34" s="426" t="e">
        <f>IF(W34&lt;&gt;0,W34/$F33*100,0)</f>
        <v>#REF!</v>
      </c>
      <c r="U34" s="426" t="e">
        <f>U18+U22+U26+#REF!+#REF!+#REF!+#REF!+#REF!+#REF!+#REF!+#REF!+#REF!+#REF!+#REF!+#REF!+#REF!+#REF!+#REF!+#REF!+#REF!+#REF!+#REF!+#REF!+U30+#REF!</f>
        <v>#REF!</v>
      </c>
      <c r="V34" s="427" t="e">
        <f>W34-U34</f>
        <v>#REF!</v>
      </c>
      <c r="W34" s="428" t="e">
        <f>W18+W22+W26+#REF!+#REF!+#REF!+#REF!+#REF!+#REF!+#REF!+#REF!+#REF!+#REF!+#REF!+#REF!+#REF!+#REF!+#REF!+#REF!+#REF!+#REF!+#REF!+#REF!+W30+#REF!</f>
        <v>#REF!</v>
      </c>
      <c r="X34" s="426" t="e">
        <f>IF(AA34&lt;&gt;0,AA34/$F33*100,0)</f>
        <v>#REF!</v>
      </c>
      <c r="Y34" s="426" t="e">
        <f>Y18+Y22+Y26+#REF!+#REF!+#REF!+#REF!+#REF!+#REF!+#REF!+#REF!+#REF!+#REF!+#REF!+#REF!+#REF!+#REF!+#REF!+#REF!+#REF!+#REF!+#REF!+#REF!+Y30+#REF!</f>
        <v>#REF!</v>
      </c>
      <c r="Z34" s="427" t="e">
        <f>AA34-Y34</f>
        <v>#REF!</v>
      </c>
      <c r="AA34" s="428" t="e">
        <f>AA18+AA22+AA26+#REF!+#REF!+#REF!+#REF!+#REF!+#REF!+#REF!+#REF!+#REF!+#REF!+#REF!+#REF!+#REF!+#REF!+#REF!+#REF!+#REF!+#REF!+#REF!+#REF!+AA30+#REF!</f>
        <v>#REF!</v>
      </c>
      <c r="AB34" s="426" t="e">
        <f>IF(AE34&lt;&gt;0,AE34/$F33*100,0)</f>
        <v>#REF!</v>
      </c>
      <c r="AC34" s="426" t="e">
        <f>AC18+AC22+AC26+#REF!+#REF!+#REF!+#REF!+#REF!+#REF!+#REF!+#REF!+#REF!+#REF!+#REF!+#REF!+#REF!+#REF!+#REF!+#REF!+#REF!+#REF!+#REF!+#REF!+AC30+#REF!</f>
        <v>#REF!</v>
      </c>
      <c r="AD34" s="427" t="e">
        <f>AE34-AC34</f>
        <v>#REF!</v>
      </c>
      <c r="AE34" s="428" t="e">
        <f>AE18+AE22+AE26+#REF!+#REF!+#REF!+#REF!+#REF!+#REF!+#REF!+#REF!+#REF!+#REF!+#REF!+#REF!+#REF!+#REF!+#REF!+#REF!+#REF!+#REF!+#REF!+#REF!+AE30+#REF!</f>
        <v>#REF!</v>
      </c>
      <c r="AF34" s="426" t="e">
        <f>IF(AI34&lt;&gt;0,AI34/$F33*100,0)</f>
        <v>#REF!</v>
      </c>
      <c r="AG34" s="426" t="e">
        <f>AG18+AG22+AG26+#REF!+#REF!+#REF!+#REF!+#REF!+#REF!+#REF!+#REF!+#REF!+#REF!+#REF!+#REF!+#REF!+#REF!+#REF!+#REF!+#REF!+#REF!+#REF!+#REF!+AG30+#REF!</f>
        <v>#REF!</v>
      </c>
      <c r="AH34" s="427" t="e">
        <f>AI34-AG34</f>
        <v>#REF!</v>
      </c>
      <c r="AI34" s="428" t="e">
        <f>AI18+AI22+AI26+#REF!+#REF!+#REF!+#REF!+#REF!+#REF!+#REF!+#REF!+#REF!+#REF!+#REF!+#REF!+#REF!+#REF!+#REF!+#REF!+#REF!+#REF!+#REF!+#REF!+AI30+#REF!</f>
        <v>#REF!</v>
      </c>
      <c r="AJ34" s="426" t="e">
        <f>IF(AM34&lt;&gt;0,AM34/$F33*100,0)</f>
        <v>#REF!</v>
      </c>
      <c r="AK34" s="426" t="e">
        <f>AK18+AK22+AK26+#REF!+#REF!+#REF!+#REF!+#REF!+#REF!+#REF!+#REF!+#REF!+#REF!+#REF!+#REF!+#REF!+#REF!+#REF!+#REF!+#REF!+#REF!+#REF!+#REF!+AK30+#REF!</f>
        <v>#REF!</v>
      </c>
      <c r="AL34" s="427" t="e">
        <f>AM34-AK34</f>
        <v>#REF!</v>
      </c>
      <c r="AM34" s="428" t="e">
        <f>AM18+AM22+AM26+#REF!+#REF!+#REF!+#REF!+#REF!+#REF!+#REF!+#REF!+#REF!+#REF!+#REF!+#REF!+#REF!+#REF!+#REF!+#REF!+#REF!+#REF!+#REF!+#REF!+AM30+#REF!</f>
        <v>#REF!</v>
      </c>
      <c r="AN34" s="426" t="e">
        <f>IF(AQ34&lt;&gt;0,AQ34/$F33*100,0)</f>
        <v>#REF!</v>
      </c>
      <c r="AO34" s="426" t="e">
        <f>AO18+AO22+AO26+#REF!+#REF!+#REF!+#REF!+#REF!+#REF!+#REF!+#REF!+#REF!+#REF!+#REF!+#REF!+#REF!+#REF!+#REF!+#REF!+#REF!+#REF!+#REF!+#REF!+AO30+#REF!</f>
        <v>#REF!</v>
      </c>
      <c r="AP34" s="427" t="e">
        <f>AQ34-AO34</f>
        <v>#REF!</v>
      </c>
      <c r="AQ34" s="428" t="e">
        <f>AQ18+AQ22+AQ26+#REF!+#REF!+#REF!+#REF!+#REF!+#REF!+#REF!+#REF!+#REF!+#REF!+#REF!+#REF!+#REF!+#REF!+#REF!+#REF!+#REF!+#REF!+#REF!+#REF!+AQ30+#REF!</f>
        <v>#REF!</v>
      </c>
      <c r="AR34" s="426" t="e">
        <f>IF(AU34&lt;&gt;0,AU34/$F33*100,0)</f>
        <v>#REF!</v>
      </c>
      <c r="AS34" s="426" t="e">
        <f>AS18+AS22+AS26+#REF!+#REF!+#REF!+#REF!+#REF!+#REF!+#REF!+#REF!+#REF!+#REF!+#REF!+#REF!+#REF!+#REF!+#REF!+#REF!+#REF!+#REF!+#REF!+#REF!+AS30+#REF!</f>
        <v>#REF!</v>
      </c>
      <c r="AT34" s="427" t="e">
        <f>AU34-AS34</f>
        <v>#REF!</v>
      </c>
      <c r="AU34" s="428" t="e">
        <f>AU18+AU22+AU26+#REF!+#REF!+#REF!+#REF!+#REF!+#REF!+#REF!+#REF!+#REF!+#REF!+#REF!+#REF!+#REF!+#REF!+#REF!+#REF!+#REF!+#REF!+#REF!+#REF!+AU30+#REF!</f>
        <v>#REF!</v>
      </c>
      <c r="AV34" s="426" t="e">
        <f>IF(AY34&lt;&gt;0,AY34/$F33*100,0)</f>
        <v>#REF!</v>
      </c>
      <c r="AW34" s="426" t="e">
        <f>AW18+AW22+AW26+#REF!+#REF!+#REF!+#REF!+#REF!+#REF!+#REF!+#REF!+#REF!+#REF!+#REF!+#REF!+#REF!+#REF!+#REF!+#REF!+#REF!+#REF!+#REF!+#REF!+AW30+#REF!</f>
        <v>#REF!</v>
      </c>
      <c r="AX34" s="427" t="e">
        <f>AY34-AW34</f>
        <v>#REF!</v>
      </c>
      <c r="AY34" s="428" t="e">
        <f>AY18+AY22+AY26+#REF!+#REF!+#REF!+#REF!+#REF!+#REF!+#REF!+#REF!+#REF!+#REF!+#REF!+#REF!+#REF!+#REF!+#REF!+#REF!+#REF!+#REF!+#REF!+#REF!+AY30+#REF!</f>
        <v>#REF!</v>
      </c>
      <c r="AZ34" s="426" t="e">
        <f>IF(BC34&lt;&gt;0,BC34/$F33*100,0)</f>
        <v>#REF!</v>
      </c>
      <c r="BA34" s="426" t="e">
        <f>BA18+BA22+BA26+#REF!+#REF!+#REF!+#REF!+#REF!+#REF!+#REF!+#REF!+#REF!+#REF!+#REF!+#REF!+#REF!+#REF!+#REF!+#REF!+#REF!+#REF!+#REF!+#REF!+BA30+#REF!</f>
        <v>#REF!</v>
      </c>
      <c r="BB34" s="427" t="e">
        <f>BC34-BA34</f>
        <v>#REF!</v>
      </c>
      <c r="BC34" s="428" t="e">
        <f>BC18+BC22+BC26+#REF!+#REF!+#REF!+#REF!+#REF!+#REF!+#REF!+#REF!+#REF!+#REF!+#REF!+#REF!+#REF!+#REF!+#REF!+#REF!+#REF!+#REF!+#REF!+#REF!+BC30+#REF!</f>
        <v>#REF!</v>
      </c>
      <c r="BD34" s="426" t="e">
        <f>IF(BG34&lt;&gt;0,BG34/$F33*100,0)</f>
        <v>#REF!</v>
      </c>
      <c r="BE34" s="426" t="e">
        <f>BE18+BE22+BE26+#REF!+#REF!+#REF!+#REF!+#REF!+#REF!+#REF!+#REF!+#REF!+#REF!+#REF!+#REF!+#REF!+#REF!+#REF!+#REF!+#REF!+#REF!+#REF!+#REF!+BE30+#REF!</f>
        <v>#REF!</v>
      </c>
      <c r="BF34" s="427" t="e">
        <f>BG34-BE34</f>
        <v>#REF!</v>
      </c>
      <c r="BG34" s="428" t="e">
        <f>BG18+BG22+BG26+#REF!+#REF!+#REF!+#REF!+#REF!+#REF!+#REF!+#REF!+#REF!+#REF!+#REF!+#REF!+#REF!+#REF!+#REF!+#REF!+#REF!+#REF!+#REF!+#REF!+BG30+#REF!</f>
        <v>#REF!</v>
      </c>
      <c r="BH34" s="426" t="e">
        <f>IF(BK34&lt;&gt;0,BK34/$F33*100,0)</f>
        <v>#REF!</v>
      </c>
      <c r="BI34" s="426" t="e">
        <f>BI18+BI22+BI26+#REF!+#REF!+#REF!+#REF!+#REF!+#REF!+#REF!+#REF!+#REF!+#REF!+#REF!+#REF!+#REF!+#REF!+#REF!+#REF!+#REF!+#REF!+#REF!+#REF!+BI30+#REF!</f>
        <v>#REF!</v>
      </c>
      <c r="BJ34" s="427" t="e">
        <f>BK34-BI34</f>
        <v>#REF!</v>
      </c>
      <c r="BK34" s="428" t="e">
        <f>BK18+BK22+BK26+#REF!+#REF!+#REF!+#REF!+#REF!+#REF!+#REF!+#REF!+#REF!+#REF!+#REF!+#REF!+#REF!+#REF!+#REF!+#REF!+#REF!+#REF!+#REF!+#REF!+BK30+#REF!</f>
        <v>#REF!</v>
      </c>
      <c r="BL34" s="426" t="e">
        <f>IF(BO34&lt;&gt;0,BO34/$F33*100,0)</f>
        <v>#REF!</v>
      </c>
      <c r="BM34" s="426" t="e">
        <f>BM18+BM22+BM26+#REF!+#REF!+#REF!+#REF!+#REF!+#REF!+#REF!+#REF!+#REF!+#REF!+#REF!+#REF!+#REF!+#REF!+#REF!+#REF!+#REF!+#REF!+#REF!+#REF!+BM30+#REF!</f>
        <v>#REF!</v>
      </c>
      <c r="BN34" s="427" t="e">
        <f>BO34-BM34</f>
        <v>#REF!</v>
      </c>
      <c r="BO34" s="428" t="e">
        <f>BO18+BO22+BO26+#REF!+#REF!+#REF!+#REF!+#REF!+#REF!+#REF!+#REF!+#REF!+#REF!+#REF!+#REF!+#REF!+#REF!+#REF!+#REF!+#REF!+#REF!+#REF!+#REF!+BO30+#REF!</f>
        <v>#REF!</v>
      </c>
      <c r="BP34" s="426" t="e">
        <f>IF(BS34&lt;&gt;0,BS34/$F33*100,0)</f>
        <v>#REF!</v>
      </c>
      <c r="BQ34" s="426" t="e">
        <f>BQ18+BQ22+BQ26+#REF!+#REF!+#REF!+#REF!+#REF!+#REF!+#REF!+#REF!+#REF!+#REF!+#REF!+#REF!+#REF!+#REF!+#REF!+#REF!+#REF!+#REF!+#REF!+#REF!+BQ30+#REF!</f>
        <v>#REF!</v>
      </c>
      <c r="BR34" s="427" t="e">
        <f>BS34-BQ34</f>
        <v>#REF!</v>
      </c>
      <c r="BS34" s="428" t="e">
        <f>BS18+BS22+BS26+#REF!+#REF!+#REF!+#REF!+#REF!+#REF!+#REF!+#REF!+#REF!+#REF!+#REF!+#REF!+#REF!+#REF!+#REF!+#REF!+#REF!+#REF!+#REF!+#REF!+BS30+#REF!</f>
        <v>#REF!</v>
      </c>
      <c r="BT34" s="426" t="e">
        <f>IF(BW34&lt;&gt;0,BW34/$F33*100,0)</f>
        <v>#REF!</v>
      </c>
      <c r="BU34" s="426" t="e">
        <f>BU18+BU22+BU26+#REF!+#REF!+#REF!+#REF!+#REF!+#REF!+#REF!+#REF!+#REF!+#REF!+#REF!+#REF!+#REF!+#REF!+#REF!+#REF!+#REF!+#REF!+#REF!+#REF!+BU30+#REF!</f>
        <v>#REF!</v>
      </c>
      <c r="BV34" s="427" t="e">
        <f>BW34-BU34</f>
        <v>#REF!</v>
      </c>
      <c r="BW34" s="428" t="e">
        <f>BW18+BW22+BW26+#REF!+#REF!+#REF!+#REF!+#REF!+#REF!+#REF!+#REF!+#REF!+#REF!+#REF!+#REF!+#REF!+#REF!+#REF!+#REF!+#REF!+#REF!+#REF!+#REF!+BW30+#REF!</f>
        <v>#REF!</v>
      </c>
      <c r="BX34" s="426" t="e">
        <f>IF(CA34&lt;&gt;0,CA34/$F33*100,0)</f>
        <v>#REF!</v>
      </c>
      <c r="BY34" s="426" t="e">
        <f>BY18+BY22+BY26+#REF!+#REF!+#REF!+#REF!+#REF!+#REF!+#REF!+#REF!+#REF!+#REF!+#REF!+#REF!+#REF!+#REF!+#REF!+#REF!+#REF!+#REF!+#REF!+#REF!+BY30+#REF!</f>
        <v>#REF!</v>
      </c>
      <c r="BZ34" s="427" t="e">
        <f>CA34-BY34</f>
        <v>#REF!</v>
      </c>
      <c r="CA34" s="428" t="e">
        <f>CA18+CA22+CA26+#REF!+#REF!+#REF!+#REF!+#REF!+#REF!+#REF!+#REF!+#REF!+#REF!+#REF!+#REF!+#REF!+#REF!+#REF!+#REF!+#REF!+#REF!+#REF!+#REF!+CA30+#REF!</f>
        <v>#REF!</v>
      </c>
      <c r="CB34" s="426" t="e">
        <f>IF(CE34&lt;&gt;0,CE34/$F33*100,0)</f>
        <v>#REF!</v>
      </c>
      <c r="CC34" s="426" t="e">
        <f>CC18+CC22+CC26+#REF!+#REF!+#REF!+#REF!+#REF!+#REF!+#REF!+#REF!+#REF!+#REF!+#REF!+#REF!+#REF!+#REF!+#REF!+#REF!+#REF!+#REF!+#REF!+#REF!+CC30+#REF!</f>
        <v>#REF!</v>
      </c>
      <c r="CD34" s="427" t="e">
        <f>CE34-CC34</f>
        <v>#REF!</v>
      </c>
      <c r="CE34" s="428" t="e">
        <f>CE18+CE22+CE26+#REF!+#REF!+#REF!+#REF!+#REF!+#REF!+#REF!+#REF!+#REF!+#REF!+#REF!+#REF!+#REF!+#REF!+#REF!+#REF!+#REF!+#REF!+#REF!+#REF!+CE30+#REF!</f>
        <v>#REF!</v>
      </c>
      <c r="CF34" s="426" t="e">
        <f>IF(CI34&lt;&gt;0,CI34/$F33*100,0)</f>
        <v>#REF!</v>
      </c>
      <c r="CG34" s="426" t="e">
        <f>CG18+CG22+CG26+#REF!+#REF!+#REF!+#REF!+#REF!+#REF!+#REF!+#REF!+#REF!+#REF!+#REF!+#REF!+#REF!+#REF!+#REF!+#REF!+#REF!+#REF!+#REF!+#REF!+CG30+#REF!</f>
        <v>#REF!</v>
      </c>
      <c r="CH34" s="427" t="e">
        <f>CI34-CG34</f>
        <v>#REF!</v>
      </c>
      <c r="CI34" s="428" t="e">
        <f>CI18+CI22+CI26+#REF!+#REF!+#REF!+#REF!+#REF!+#REF!+#REF!+#REF!+#REF!+#REF!+#REF!+#REF!+#REF!+#REF!+#REF!+#REF!+#REF!+#REF!+#REF!+#REF!+CI30+#REF!</f>
        <v>#REF!</v>
      </c>
      <c r="CJ34" s="426" t="e">
        <f>IF(CM34&lt;&gt;0,CM34/$F33*100,0)</f>
        <v>#REF!</v>
      </c>
      <c r="CK34" s="426" t="e">
        <f>CK18+CK22+CK26+#REF!+#REF!+#REF!+#REF!+#REF!+#REF!+#REF!+#REF!+#REF!+#REF!+#REF!+#REF!+#REF!+#REF!+#REF!+#REF!+#REF!+#REF!+#REF!+#REF!+CK30+#REF!</f>
        <v>#REF!</v>
      </c>
      <c r="CL34" s="427" t="e">
        <f>CM34-CK34</f>
        <v>#REF!</v>
      </c>
      <c r="CM34" s="428" t="e">
        <f>CM18+CM22+CM26+#REF!+#REF!+#REF!+#REF!+#REF!+#REF!+#REF!+#REF!+#REF!+#REF!+#REF!+#REF!+#REF!+#REF!+#REF!+#REF!+#REF!+#REF!+#REF!+#REF!+CM30+#REF!</f>
        <v>#REF!</v>
      </c>
      <c r="CN34" s="426" t="e">
        <f>IF(CQ34&lt;&gt;0,CQ34/$F33*100,0)</f>
        <v>#REF!</v>
      </c>
      <c r="CO34" s="426" t="e">
        <f>CO18+CO22+CO26+#REF!+#REF!+#REF!+#REF!+#REF!+#REF!+#REF!+#REF!+#REF!+#REF!+#REF!+#REF!+#REF!+#REF!+#REF!+#REF!+#REF!+#REF!+#REF!+#REF!+CO30+#REF!</f>
        <v>#REF!</v>
      </c>
      <c r="CP34" s="427" t="e">
        <f>CQ34-CO34</f>
        <v>#REF!</v>
      </c>
      <c r="CQ34" s="428" t="e">
        <f>CQ18+CQ22+CQ26+#REF!+#REF!+#REF!+#REF!+#REF!+#REF!+#REF!+#REF!+#REF!+#REF!+#REF!+#REF!+#REF!+#REF!+#REF!+#REF!+#REF!+#REF!+#REF!+#REF!+CQ30+#REF!</f>
        <v>#REF!</v>
      </c>
      <c r="CR34" s="426" t="e">
        <f>IF(CU34&lt;&gt;0,CU34/$F33*100,0)</f>
        <v>#REF!</v>
      </c>
      <c r="CS34" s="426" t="e">
        <f>CS18+CS22+CS26+#REF!+#REF!+#REF!+#REF!+#REF!+#REF!+#REF!+#REF!+#REF!+#REF!+#REF!+#REF!+#REF!+#REF!+#REF!+#REF!+#REF!+#REF!+#REF!+#REF!+CS30+#REF!</f>
        <v>#REF!</v>
      </c>
      <c r="CT34" s="427" t="e">
        <f>CU34-CS34</f>
        <v>#REF!</v>
      </c>
      <c r="CU34" s="428" t="e">
        <f>CU18+CU22+CU26+#REF!+#REF!+#REF!+#REF!+#REF!+#REF!+#REF!+#REF!+#REF!+#REF!+#REF!+#REF!+#REF!+#REF!+#REF!+#REF!+#REF!+#REF!+#REF!+#REF!+CU30+#REF!</f>
        <v>#REF!</v>
      </c>
      <c r="CV34" s="426" t="e">
        <f>IF(CY34&lt;&gt;0,CY34/$F33*100,0)</f>
        <v>#REF!</v>
      </c>
      <c r="CW34" s="426" t="e">
        <f>CW18+CW22+CW26+#REF!+#REF!+#REF!+#REF!+#REF!+#REF!+#REF!+#REF!+#REF!+#REF!+#REF!+#REF!+#REF!+#REF!+#REF!+#REF!+#REF!+#REF!+#REF!+#REF!+CW30+#REF!</f>
        <v>#REF!</v>
      </c>
      <c r="CX34" s="427" t="e">
        <f>CY34-CW34</f>
        <v>#REF!</v>
      </c>
      <c r="CY34" s="428" t="e">
        <f>CY18+CY22+CY26+#REF!+#REF!+#REF!+#REF!+#REF!+#REF!+#REF!+#REF!+#REF!+#REF!+#REF!+#REF!+#REF!+#REF!+#REF!+#REF!+#REF!+#REF!+#REF!+#REF!+CY30+#REF!</f>
        <v>#REF!</v>
      </c>
      <c r="CZ34" s="426" t="e">
        <f>IF(DC34&lt;&gt;0,DC34/$F33*100,0)</f>
        <v>#REF!</v>
      </c>
      <c r="DA34" s="426" t="e">
        <f>DA18+DA22+DA26+#REF!+#REF!+#REF!+#REF!+#REF!+#REF!+#REF!+#REF!+#REF!+#REF!+#REF!+#REF!+#REF!+#REF!+#REF!+#REF!+#REF!+#REF!+#REF!+#REF!+DA30+#REF!</f>
        <v>#REF!</v>
      </c>
      <c r="DB34" s="427" t="e">
        <f>DC34-DA34</f>
        <v>#REF!</v>
      </c>
      <c r="DC34" s="428" t="e">
        <f>DC18+DC22+DC26+#REF!+#REF!+#REF!+#REF!+#REF!+#REF!+#REF!+#REF!+#REF!+#REF!+#REF!+#REF!+#REF!+#REF!+#REF!+#REF!+#REF!+#REF!+#REF!+#REF!+DC30+#REF!</f>
        <v>#REF!</v>
      </c>
      <c r="DD34"/>
      <c r="DE34"/>
      <c r="DF34"/>
      <c r="DG34"/>
      <c r="DH34"/>
      <c r="DI34"/>
      <c r="DJ34"/>
      <c r="DK34"/>
    </row>
    <row r="35" spans="2:115" ht="12.75" customHeight="1">
      <c r="B35" s="152"/>
      <c r="C35" s="153"/>
      <c r="D35" s="151" t="s">
        <v>67</v>
      </c>
      <c r="E35" s="150" t="s">
        <v>53</v>
      </c>
      <c r="F35" s="147"/>
      <c r="G35" s="148"/>
      <c r="H35" s="148"/>
      <c r="I35" s="148"/>
      <c r="J35" s="148"/>
      <c r="K35" s="149"/>
      <c r="L35" s="429" t="e">
        <f>IF($F31&lt;&gt;0,ROUND(O34/$F31*100,4),0)</f>
        <v>#REF!</v>
      </c>
      <c r="M35" s="154"/>
      <c r="N35" s="155"/>
      <c r="O35" s="156"/>
      <c r="P35" s="429" t="e">
        <f>IF($F31&lt;&gt;0,ROUND(S34/$F31*100,4),0)</f>
        <v>#REF!</v>
      </c>
      <c r="Q35" s="154"/>
      <c r="R35" s="155"/>
      <c r="S35" s="156"/>
      <c r="T35" s="429" t="e">
        <f>IF($F31&lt;&gt;0,ROUND(W34/$F31*100,4),0)</f>
        <v>#REF!</v>
      </c>
      <c r="U35" s="154"/>
      <c r="V35" s="155"/>
      <c r="W35" s="156"/>
      <c r="X35" s="429" t="e">
        <f>IF($F31&lt;&gt;0,ROUND(AA34/$F31*100,4),0)</f>
        <v>#REF!</v>
      </c>
      <c r="Y35" s="154"/>
      <c r="Z35" s="155"/>
      <c r="AA35" s="156"/>
      <c r="AB35" s="429" t="e">
        <f>IF($F31&lt;&gt;0,ROUND(AE34/$F31*100,4),0)</f>
        <v>#REF!</v>
      </c>
      <c r="AC35" s="154"/>
      <c r="AD35" s="155"/>
      <c r="AE35" s="156"/>
      <c r="AF35" s="429" t="e">
        <f>IF($F31&lt;&gt;0,ROUND(AI34/$F31*100,4),0)</f>
        <v>#REF!</v>
      </c>
      <c r="AG35" s="154"/>
      <c r="AH35" s="155"/>
      <c r="AI35" s="156"/>
      <c r="AJ35" s="429" t="e">
        <f>IF($F31&lt;&gt;0,ROUND(AM34/$F31*100,4),0)</f>
        <v>#REF!</v>
      </c>
      <c r="AK35" s="154"/>
      <c r="AL35" s="155"/>
      <c r="AM35" s="156"/>
      <c r="AN35" s="429" t="e">
        <f>IF($F31&lt;&gt;0,ROUND(AQ34/$F31*100,4),0)</f>
        <v>#REF!</v>
      </c>
      <c r="AO35" s="154"/>
      <c r="AP35" s="155"/>
      <c r="AQ35" s="156"/>
      <c r="AR35" s="429" t="e">
        <f>IF($F31&lt;&gt;0,ROUND(AU34/$F31*100,4),0)</f>
        <v>#REF!</v>
      </c>
      <c r="AS35" s="154"/>
      <c r="AT35" s="155"/>
      <c r="AU35" s="156"/>
      <c r="AV35" s="429" t="e">
        <f>IF($F31&lt;&gt;0,ROUND(AY34/$F31*100,4),0)</f>
        <v>#REF!</v>
      </c>
      <c r="AW35" s="154"/>
      <c r="AX35" s="155"/>
      <c r="AY35" s="156"/>
      <c r="AZ35" s="429" t="e">
        <f>IF($F31&lt;&gt;0,ROUND(BC34/$F31*100,4),0)</f>
        <v>#REF!</v>
      </c>
      <c r="BA35" s="154"/>
      <c r="BB35" s="155"/>
      <c r="BC35" s="156"/>
      <c r="BD35" s="429" t="e">
        <f>IF($F31&lt;&gt;0,ROUND(BG34/$F31*100,4),0)</f>
        <v>#REF!</v>
      </c>
      <c r="BE35" s="154"/>
      <c r="BF35" s="155"/>
      <c r="BG35" s="156"/>
      <c r="BH35" s="429" t="e">
        <f>IF($F31&lt;&gt;0,ROUND(BK34/$F31*100,4),0)</f>
        <v>#REF!</v>
      </c>
      <c r="BI35" s="154"/>
      <c r="BJ35" s="155"/>
      <c r="BK35" s="156"/>
      <c r="BL35" s="429" t="e">
        <f>IF($F31&lt;&gt;0,ROUND(BO34/$F31*100,4),0)</f>
        <v>#REF!</v>
      </c>
      <c r="BM35" s="154"/>
      <c r="BN35" s="155"/>
      <c r="BO35" s="156"/>
      <c r="BP35" s="429" t="e">
        <f>IF($F31&lt;&gt;0,ROUND(BS34/$F31*100,4),0)</f>
        <v>#REF!</v>
      </c>
      <c r="BQ35" s="154"/>
      <c r="BR35" s="155"/>
      <c r="BS35" s="156"/>
      <c r="BT35" s="429" t="e">
        <f>IF($F31&lt;&gt;0,ROUND(BW34/$F31*100,4),0)</f>
        <v>#REF!</v>
      </c>
      <c r="BU35" s="154"/>
      <c r="BV35" s="155"/>
      <c r="BW35" s="156"/>
      <c r="BX35" s="429" t="e">
        <f>IF($F31&lt;&gt;0,ROUND(CA34/$F31*100,4),0)</f>
        <v>#REF!</v>
      </c>
      <c r="BY35" s="154"/>
      <c r="BZ35" s="155"/>
      <c r="CA35" s="156"/>
      <c r="CB35" s="429" t="e">
        <f>IF($F31&lt;&gt;0,ROUND(CE34/$F31*100,4),0)</f>
        <v>#REF!</v>
      </c>
      <c r="CC35" s="154"/>
      <c r="CD35" s="155"/>
      <c r="CE35" s="156"/>
      <c r="CF35" s="429" t="e">
        <f>IF($F31&lt;&gt;0,ROUND(CI34/$F31*100,4),0)</f>
        <v>#REF!</v>
      </c>
      <c r="CG35" s="154"/>
      <c r="CH35" s="155"/>
      <c r="CI35" s="156"/>
      <c r="CJ35" s="429" t="e">
        <f>IF($F31&lt;&gt;0,ROUND(CM34/$F31*100,4),0)</f>
        <v>#REF!</v>
      </c>
      <c r="CK35" s="154"/>
      <c r="CL35" s="155"/>
      <c r="CM35" s="156"/>
      <c r="CN35" s="429" t="e">
        <f>IF($F31&lt;&gt;0,ROUND(CQ34/$F31*100,4),0)</f>
        <v>#REF!</v>
      </c>
      <c r="CO35" s="154"/>
      <c r="CP35" s="155"/>
      <c r="CQ35" s="156"/>
      <c r="CR35" s="429" t="e">
        <f>IF($F31&lt;&gt;0,ROUND(CU34/$F31*100,4),0)</f>
        <v>#REF!</v>
      </c>
      <c r="CS35" s="154"/>
      <c r="CT35" s="155"/>
      <c r="CU35" s="156"/>
      <c r="CV35" s="429" t="e">
        <f>IF($F31&lt;&gt;0,ROUND(CY34/$F31*100,4),0)</f>
        <v>#REF!</v>
      </c>
      <c r="CW35" s="154"/>
      <c r="CX35" s="155"/>
      <c r="CY35" s="156"/>
      <c r="CZ35" s="429" t="e">
        <f>IF($F31&lt;&gt;0,ROUND(DC34/$F31*100,4),0)</f>
        <v>#REF!</v>
      </c>
      <c r="DA35" s="154"/>
      <c r="DB35" s="155"/>
      <c r="DC35" s="156"/>
      <c r="DD35"/>
      <c r="DE35"/>
      <c r="DF35"/>
      <c r="DG35"/>
      <c r="DH35"/>
      <c r="DI35"/>
      <c r="DJ35"/>
      <c r="DK35"/>
    </row>
    <row r="36" spans="2:115" ht="3.75" customHeight="1">
      <c r="B36" s="77"/>
      <c r="C36" s="78"/>
      <c r="D36" s="78"/>
      <c r="E36" s="78"/>
      <c r="F36" s="79"/>
      <c r="G36" s="80"/>
      <c r="H36" s="80"/>
      <c r="I36" s="80"/>
      <c r="J36" s="80"/>
      <c r="K36" s="81"/>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c r="DE36"/>
      <c r="DF36"/>
      <c r="DG36"/>
      <c r="DH36"/>
      <c r="DI36"/>
      <c r="DJ36"/>
      <c r="DK36"/>
    </row>
    <row r="37" spans="2:115" ht="12.75" customHeight="1">
      <c r="B37" s="75" t="s">
        <v>36</v>
      </c>
      <c r="C37" s="184" t="s">
        <v>1</v>
      </c>
      <c r="D37" s="185"/>
      <c r="E37" s="183"/>
      <c r="F37" s="339" t="e">
        <f>F31-F33-F39</f>
        <v>#REF!</v>
      </c>
      <c r="G37" s="340" t="e">
        <f>IF(F37=0,0,F37/F$31)</f>
        <v>#REF!</v>
      </c>
      <c r="H37" s="84"/>
      <c r="I37" s="85"/>
      <c r="J37" s="85"/>
      <c r="K37" s="85"/>
      <c r="L37" s="430"/>
      <c r="M37" s="431"/>
      <c r="N37" s="431"/>
      <c r="O37" s="432"/>
      <c r="P37" s="430"/>
      <c r="Q37" s="430"/>
      <c r="R37" s="430"/>
      <c r="S37" s="433"/>
      <c r="T37" s="430"/>
      <c r="U37" s="430"/>
      <c r="V37" s="430"/>
      <c r="W37" s="433"/>
      <c r="X37" s="430"/>
      <c r="Y37" s="430"/>
      <c r="Z37" s="430"/>
      <c r="AA37" s="433"/>
      <c r="AB37" s="430"/>
      <c r="AC37" s="430"/>
      <c r="AD37" s="430"/>
      <c r="AE37" s="433"/>
      <c r="AF37" s="430"/>
      <c r="AG37" s="430"/>
      <c r="AH37" s="430"/>
      <c r="AI37" s="433"/>
      <c r="AJ37" s="430"/>
      <c r="AK37" s="430"/>
      <c r="AL37" s="430"/>
      <c r="AM37" s="433"/>
      <c r="AN37" s="430"/>
      <c r="AO37" s="430"/>
      <c r="AP37" s="430"/>
      <c r="AQ37" s="433"/>
      <c r="AR37" s="430"/>
      <c r="AS37" s="430"/>
      <c r="AT37" s="430"/>
      <c r="AU37" s="433"/>
      <c r="AV37" s="430"/>
      <c r="AW37" s="430"/>
      <c r="AX37" s="430"/>
      <c r="AY37" s="433"/>
      <c r="AZ37" s="430"/>
      <c r="BA37" s="430"/>
      <c r="BB37" s="430"/>
      <c r="BC37" s="433"/>
      <c r="BD37" s="430"/>
      <c r="BE37" s="430"/>
      <c r="BF37" s="430"/>
      <c r="BG37" s="433"/>
      <c r="BH37" s="430"/>
      <c r="BI37" s="430"/>
      <c r="BJ37" s="430"/>
      <c r="BK37" s="433"/>
      <c r="BL37" s="430"/>
      <c r="BM37" s="430"/>
      <c r="BN37" s="430"/>
      <c r="BO37" s="433"/>
      <c r="BP37" s="430"/>
      <c r="BQ37" s="430"/>
      <c r="BR37" s="430"/>
      <c r="BS37" s="433"/>
      <c r="BT37" s="430"/>
      <c r="BU37" s="430"/>
      <c r="BV37" s="430"/>
      <c r="BW37" s="433"/>
      <c r="BX37" s="430"/>
      <c r="BY37" s="430"/>
      <c r="BZ37" s="430"/>
      <c r="CA37" s="433"/>
      <c r="CB37" s="430"/>
      <c r="CC37" s="430"/>
      <c r="CD37" s="430"/>
      <c r="CE37" s="433"/>
      <c r="CF37" s="430"/>
      <c r="CG37" s="430"/>
      <c r="CH37" s="430"/>
      <c r="CI37" s="433"/>
      <c r="CJ37" s="430"/>
      <c r="CK37" s="430"/>
      <c r="CL37" s="430"/>
      <c r="CM37" s="433"/>
      <c r="CN37" s="430"/>
      <c r="CO37" s="430"/>
      <c r="CP37" s="430"/>
      <c r="CQ37" s="433"/>
      <c r="CR37" s="430"/>
      <c r="CS37" s="430"/>
      <c r="CT37" s="430"/>
      <c r="CU37" s="433"/>
      <c r="CV37" s="430"/>
      <c r="CW37" s="430"/>
      <c r="CX37" s="430"/>
      <c r="CY37" s="433"/>
      <c r="CZ37" s="430"/>
      <c r="DA37" s="430"/>
      <c r="DB37" s="430"/>
      <c r="DC37" s="433"/>
      <c r="DD37"/>
      <c r="DE37"/>
      <c r="DF37"/>
      <c r="DG37"/>
      <c r="DH37"/>
      <c r="DI37"/>
      <c r="DJ37"/>
      <c r="DK37"/>
    </row>
    <row r="38" spans="2:115" ht="3.75" customHeight="1">
      <c r="B38" s="190"/>
      <c r="C38" s="187"/>
      <c r="D38" s="187"/>
      <c r="E38" s="191"/>
      <c r="F38" s="189"/>
      <c r="G38" s="188"/>
      <c r="H38" s="188"/>
      <c r="I38" s="188"/>
      <c r="J38" s="188"/>
      <c r="K38" s="188"/>
      <c r="L38" s="434"/>
      <c r="M38" s="435"/>
      <c r="N38" s="435"/>
      <c r="O38" s="436"/>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c r="AO38" s="434"/>
      <c r="AP38" s="434"/>
      <c r="AQ38" s="434"/>
      <c r="AR38" s="434"/>
      <c r="AS38" s="434"/>
      <c r="AT38" s="434"/>
      <c r="AU38" s="434"/>
      <c r="AV38" s="434"/>
      <c r="AW38" s="434"/>
      <c r="AX38" s="434"/>
      <c r="AY38" s="434"/>
      <c r="AZ38" s="434"/>
      <c r="BA38" s="434"/>
      <c r="BB38" s="434"/>
      <c r="BC38" s="434"/>
      <c r="BD38" s="434"/>
      <c r="BE38" s="434"/>
      <c r="BF38" s="434"/>
      <c r="BG38" s="434"/>
      <c r="BH38" s="434"/>
      <c r="BI38" s="434"/>
      <c r="BJ38" s="434"/>
      <c r="BK38" s="434"/>
      <c r="BL38" s="434"/>
      <c r="BM38" s="434"/>
      <c r="BN38" s="434"/>
      <c r="BO38" s="434"/>
      <c r="BP38" s="434"/>
      <c r="BQ38" s="434"/>
      <c r="BR38" s="434"/>
      <c r="BS38" s="434"/>
      <c r="BT38" s="434"/>
      <c r="BU38" s="434"/>
      <c r="BV38" s="434"/>
      <c r="BW38" s="434"/>
      <c r="BX38" s="434"/>
      <c r="BY38" s="434"/>
      <c r="BZ38" s="434"/>
      <c r="CA38" s="434"/>
      <c r="CB38" s="434"/>
      <c r="CC38" s="434"/>
      <c r="CD38" s="434"/>
      <c r="CE38" s="434"/>
      <c r="CF38" s="434"/>
      <c r="CG38" s="434"/>
      <c r="CH38" s="434"/>
      <c r="CI38" s="434"/>
      <c r="CJ38" s="434"/>
      <c r="CK38" s="434"/>
      <c r="CL38" s="434"/>
      <c r="CM38" s="434"/>
      <c r="CN38" s="434"/>
      <c r="CO38" s="434"/>
      <c r="CP38" s="434"/>
      <c r="CQ38" s="434"/>
      <c r="CR38" s="434"/>
      <c r="CS38" s="434"/>
      <c r="CT38" s="434"/>
      <c r="CU38" s="434"/>
      <c r="CV38" s="434"/>
      <c r="CW38" s="434"/>
      <c r="CX38" s="434"/>
      <c r="CY38" s="434"/>
      <c r="CZ38" s="434"/>
      <c r="DA38" s="434"/>
      <c r="DB38" s="434"/>
      <c r="DC38" s="434"/>
      <c r="DD38"/>
      <c r="DE38"/>
      <c r="DF38"/>
      <c r="DG38"/>
      <c r="DH38"/>
      <c r="DI38"/>
      <c r="DJ38"/>
      <c r="DK38"/>
    </row>
    <row r="39" spans="2:115" ht="12.75" customHeight="1">
      <c r="B39" s="195" t="s">
        <v>37</v>
      </c>
      <c r="C39" s="185" t="s">
        <v>60</v>
      </c>
      <c r="D39" s="185"/>
      <c r="E39" s="196"/>
      <c r="F39" s="20"/>
      <c r="G39" s="437"/>
      <c r="H39" s="85"/>
      <c r="I39" s="85"/>
      <c r="J39" s="85"/>
      <c r="K39" s="85"/>
      <c r="L39" s="430"/>
      <c r="M39" s="431"/>
      <c r="N39" s="431"/>
      <c r="O39" s="432"/>
      <c r="P39" s="430"/>
      <c r="Q39" s="430"/>
      <c r="R39" s="430"/>
      <c r="S39" s="433"/>
      <c r="T39" s="430"/>
      <c r="U39" s="430"/>
      <c r="V39" s="430"/>
      <c r="W39" s="433"/>
      <c r="X39" s="430"/>
      <c r="Y39" s="430"/>
      <c r="Z39" s="430"/>
      <c r="AA39" s="433"/>
      <c r="AB39" s="430"/>
      <c r="AC39" s="430"/>
      <c r="AD39" s="430"/>
      <c r="AE39" s="433"/>
      <c r="AF39" s="430"/>
      <c r="AG39" s="430"/>
      <c r="AH39" s="430"/>
      <c r="AI39" s="433"/>
      <c r="AJ39" s="430"/>
      <c r="AK39" s="430"/>
      <c r="AL39" s="430"/>
      <c r="AM39" s="433"/>
      <c r="AN39" s="430"/>
      <c r="AO39" s="430"/>
      <c r="AP39" s="430"/>
      <c r="AQ39" s="433"/>
      <c r="AR39" s="430"/>
      <c r="AS39" s="430"/>
      <c r="AT39" s="430"/>
      <c r="AU39" s="433"/>
      <c r="AV39" s="430"/>
      <c r="AW39" s="430"/>
      <c r="AX39" s="430"/>
      <c r="AY39" s="433"/>
      <c r="AZ39" s="430"/>
      <c r="BA39" s="430"/>
      <c r="BB39" s="430"/>
      <c r="BC39" s="433"/>
      <c r="BD39" s="430"/>
      <c r="BE39" s="430"/>
      <c r="BF39" s="430"/>
      <c r="BG39" s="433"/>
      <c r="BH39" s="430"/>
      <c r="BI39" s="430"/>
      <c r="BJ39" s="430"/>
      <c r="BK39" s="433"/>
      <c r="BL39" s="430"/>
      <c r="BM39" s="430"/>
      <c r="BN39" s="430"/>
      <c r="BO39" s="433"/>
      <c r="BP39" s="430"/>
      <c r="BQ39" s="430"/>
      <c r="BR39" s="430"/>
      <c r="BS39" s="433"/>
      <c r="BT39" s="430"/>
      <c r="BU39" s="430"/>
      <c r="BV39" s="430"/>
      <c r="BW39" s="433"/>
      <c r="BX39" s="430"/>
      <c r="BY39" s="430"/>
      <c r="BZ39" s="430"/>
      <c r="CA39" s="433"/>
      <c r="CB39" s="430"/>
      <c r="CC39" s="430"/>
      <c r="CD39" s="430"/>
      <c r="CE39" s="433"/>
      <c r="CF39" s="430"/>
      <c r="CG39" s="430"/>
      <c r="CH39" s="430"/>
      <c r="CI39" s="433"/>
      <c r="CJ39" s="430"/>
      <c r="CK39" s="430"/>
      <c r="CL39" s="430"/>
      <c r="CM39" s="433"/>
      <c r="CN39" s="430"/>
      <c r="CO39" s="430"/>
      <c r="CP39" s="430"/>
      <c r="CQ39" s="433"/>
      <c r="CR39" s="430"/>
      <c r="CS39" s="430"/>
      <c r="CT39" s="430"/>
      <c r="CU39" s="433"/>
      <c r="CV39" s="430"/>
      <c r="CW39" s="430"/>
      <c r="CX39" s="430"/>
      <c r="CY39" s="433"/>
      <c r="CZ39" s="430"/>
      <c r="DA39" s="430"/>
      <c r="DB39" s="430"/>
      <c r="DC39" s="433"/>
      <c r="DD39"/>
      <c r="DE39"/>
      <c r="DF39"/>
      <c r="DG39"/>
      <c r="DH39"/>
      <c r="DI39"/>
      <c r="DJ39"/>
      <c r="DK39"/>
    </row>
    <row r="40" spans="2:115" ht="3.75" customHeight="1">
      <c r="B40" s="190"/>
      <c r="C40" s="187"/>
      <c r="D40" s="187"/>
      <c r="E40" s="191"/>
      <c r="F40" s="189"/>
      <c r="G40" s="188"/>
      <c r="H40" s="188"/>
      <c r="I40" s="188"/>
      <c r="J40" s="188"/>
      <c r="K40" s="188"/>
      <c r="L40" s="186"/>
      <c r="M40" s="189"/>
      <c r="N40" s="189"/>
      <c r="O40" s="189"/>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434"/>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c r="CE40" s="434"/>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434"/>
      <c r="DC40" s="434"/>
      <c r="DD40"/>
      <c r="DE40"/>
      <c r="DF40"/>
      <c r="DG40"/>
      <c r="DH40"/>
      <c r="DI40"/>
      <c r="DJ40"/>
      <c r="DK40"/>
    </row>
    <row r="41" spans="2:115" ht="12.75" customHeight="1">
      <c r="B41" s="207" t="s">
        <v>37</v>
      </c>
      <c r="C41" s="208" t="s">
        <v>4</v>
      </c>
      <c r="D41" s="209"/>
      <c r="E41" s="200" t="s">
        <v>2</v>
      </c>
      <c r="F41" s="194"/>
      <c r="G41" s="83"/>
      <c r="H41" s="210"/>
      <c r="I41" s="211"/>
      <c r="J41" s="211"/>
      <c r="K41" s="211"/>
      <c r="L41" s="212"/>
      <c r="M41" s="213"/>
      <c r="N41" s="214"/>
      <c r="O41" s="215"/>
      <c r="P41" s="212"/>
      <c r="Q41" s="213"/>
      <c r="R41" s="214"/>
      <c r="S41" s="215"/>
      <c r="T41" s="212"/>
      <c r="U41" s="213"/>
      <c r="V41" s="213"/>
      <c r="W41" s="443">
        <f>S41</f>
        <v>0</v>
      </c>
      <c r="X41" s="212"/>
      <c r="Y41" s="213"/>
      <c r="Z41" s="213"/>
      <c r="AA41" s="443">
        <f>W41</f>
        <v>0</v>
      </c>
      <c r="AB41" s="212"/>
      <c r="AC41" s="213"/>
      <c r="AD41" s="213"/>
      <c r="AE41" s="443">
        <f>AA41</f>
        <v>0</v>
      </c>
      <c r="AF41" s="212"/>
      <c r="AG41" s="213"/>
      <c r="AH41" s="213"/>
      <c r="AI41" s="443">
        <f>AE41</f>
        <v>0</v>
      </c>
      <c r="AJ41" s="212"/>
      <c r="AK41" s="213"/>
      <c r="AL41" s="213"/>
      <c r="AM41" s="443">
        <f>AI41</f>
        <v>0</v>
      </c>
      <c r="AN41" s="212"/>
      <c r="AO41" s="213"/>
      <c r="AP41" s="213"/>
      <c r="AQ41" s="443">
        <f>AM41</f>
        <v>0</v>
      </c>
      <c r="AR41" s="212"/>
      <c r="AS41" s="213"/>
      <c r="AT41" s="213"/>
      <c r="AU41" s="443">
        <f>AQ41</f>
        <v>0</v>
      </c>
      <c r="AV41" s="212"/>
      <c r="AW41" s="213"/>
      <c r="AX41" s="213"/>
      <c r="AY41" s="443">
        <f>AU41</f>
        <v>0</v>
      </c>
      <c r="AZ41" s="212"/>
      <c r="BA41" s="213"/>
      <c r="BB41" s="213"/>
      <c r="BC41" s="443">
        <f>AY41</f>
        <v>0</v>
      </c>
      <c r="BD41" s="212"/>
      <c r="BE41" s="213"/>
      <c r="BF41" s="213"/>
      <c r="BG41" s="443">
        <f>BC41</f>
        <v>0</v>
      </c>
      <c r="BH41" s="212"/>
      <c r="BI41" s="213"/>
      <c r="BJ41" s="213"/>
      <c r="BK41" s="443">
        <f>BG41</f>
        <v>0</v>
      </c>
      <c r="BL41" s="212"/>
      <c r="BM41" s="213"/>
      <c r="BN41" s="213"/>
      <c r="BO41" s="443">
        <f>BK41</f>
        <v>0</v>
      </c>
      <c r="BP41" s="212"/>
      <c r="BQ41" s="213"/>
      <c r="BR41" s="213"/>
      <c r="BS41" s="443">
        <f>BO41</f>
        <v>0</v>
      </c>
      <c r="BT41" s="212"/>
      <c r="BU41" s="213"/>
      <c r="BV41" s="213"/>
      <c r="BW41" s="443">
        <f>BS41</f>
        <v>0</v>
      </c>
      <c r="BX41" s="212"/>
      <c r="BY41" s="213"/>
      <c r="BZ41" s="213"/>
      <c r="CA41" s="443">
        <f>BW41</f>
        <v>0</v>
      </c>
      <c r="CB41" s="212"/>
      <c r="CC41" s="213"/>
      <c r="CD41" s="213"/>
      <c r="CE41" s="443">
        <f>CA41</f>
        <v>0</v>
      </c>
      <c r="CF41" s="212"/>
      <c r="CG41" s="213"/>
      <c r="CH41" s="213"/>
      <c r="CI41" s="443">
        <f>CE41</f>
        <v>0</v>
      </c>
      <c r="CJ41" s="212"/>
      <c r="CK41" s="213"/>
      <c r="CL41" s="213"/>
      <c r="CM41" s="443">
        <f>CI41</f>
        <v>0</v>
      </c>
      <c r="CN41" s="212"/>
      <c r="CO41" s="213"/>
      <c r="CP41" s="213"/>
      <c r="CQ41" s="443">
        <f>CM41</f>
        <v>0</v>
      </c>
      <c r="CR41" s="212"/>
      <c r="CS41" s="213"/>
      <c r="CT41" s="213"/>
      <c r="CU41" s="443">
        <f>CQ41</f>
        <v>0</v>
      </c>
      <c r="CV41" s="212"/>
      <c r="CW41" s="213"/>
      <c r="CX41" s="213"/>
      <c r="CY41" s="443">
        <f>CU41</f>
        <v>0</v>
      </c>
      <c r="CZ41" s="212"/>
      <c r="DA41" s="213"/>
      <c r="DB41" s="213"/>
      <c r="DC41" s="443">
        <f>CY41</f>
        <v>0</v>
      </c>
      <c r="DD41"/>
      <c r="DE41"/>
      <c r="DF41"/>
      <c r="DG41"/>
      <c r="DH41"/>
      <c r="DI41"/>
      <c r="DJ41"/>
      <c r="DK41"/>
    </row>
    <row r="42" spans="2:115" ht="12.75" customHeight="1">
      <c r="B42" s="216"/>
      <c r="C42" s="217"/>
      <c r="D42" s="218"/>
      <c r="E42" s="219" t="s">
        <v>3</v>
      </c>
      <c r="F42" s="233"/>
      <c r="G42" s="220"/>
      <c r="H42" s="221"/>
      <c r="I42" s="222"/>
      <c r="J42" s="222"/>
      <c r="K42" s="222"/>
      <c r="L42" s="223"/>
      <c r="M42" s="224"/>
      <c r="N42" s="225"/>
      <c r="O42" s="438">
        <f>O41</f>
        <v>0</v>
      </c>
      <c r="P42" s="223"/>
      <c r="Q42" s="224"/>
      <c r="R42" s="225"/>
      <c r="S42" s="438">
        <f>S41+O42</f>
        <v>0</v>
      </c>
      <c r="T42" s="223"/>
      <c r="U42" s="224"/>
      <c r="V42" s="224"/>
      <c r="W42" s="438">
        <f>W41+S42</f>
        <v>0</v>
      </c>
      <c r="X42" s="223"/>
      <c r="Y42" s="224"/>
      <c r="Z42" s="224"/>
      <c r="AA42" s="438">
        <f>AA41+W42</f>
        <v>0</v>
      </c>
      <c r="AB42" s="223"/>
      <c r="AC42" s="224"/>
      <c r="AD42" s="224"/>
      <c r="AE42" s="438">
        <f>AE41+AA42</f>
        <v>0</v>
      </c>
      <c r="AF42" s="223"/>
      <c r="AG42" s="224"/>
      <c r="AH42" s="224"/>
      <c r="AI42" s="438">
        <f>AI41+AE42</f>
        <v>0</v>
      </c>
      <c r="AJ42" s="223"/>
      <c r="AK42" s="224"/>
      <c r="AL42" s="224"/>
      <c r="AM42" s="438">
        <f>AM41+AI42</f>
        <v>0</v>
      </c>
      <c r="AN42" s="223"/>
      <c r="AO42" s="224"/>
      <c r="AP42" s="224"/>
      <c r="AQ42" s="438">
        <f>AQ41+AM42</f>
        <v>0</v>
      </c>
      <c r="AR42" s="223"/>
      <c r="AS42" s="224"/>
      <c r="AT42" s="224"/>
      <c r="AU42" s="438">
        <f>AU41+AQ42</f>
        <v>0</v>
      </c>
      <c r="AV42" s="223"/>
      <c r="AW42" s="224"/>
      <c r="AX42" s="224"/>
      <c r="AY42" s="438">
        <f>AY41+AU42</f>
        <v>0</v>
      </c>
      <c r="AZ42" s="223"/>
      <c r="BA42" s="224"/>
      <c r="BB42" s="224"/>
      <c r="BC42" s="438">
        <f>BC41+AY42</f>
        <v>0</v>
      </c>
      <c r="BD42" s="223"/>
      <c r="BE42" s="224"/>
      <c r="BF42" s="224"/>
      <c r="BG42" s="438">
        <f>BG41+BC42</f>
        <v>0</v>
      </c>
      <c r="BH42" s="223"/>
      <c r="BI42" s="224"/>
      <c r="BJ42" s="224"/>
      <c r="BK42" s="438">
        <f>BK41+BG42</f>
        <v>0</v>
      </c>
      <c r="BL42" s="223"/>
      <c r="BM42" s="224"/>
      <c r="BN42" s="224"/>
      <c r="BO42" s="438">
        <f>BO41+BK42</f>
        <v>0</v>
      </c>
      <c r="BP42" s="223"/>
      <c r="BQ42" s="224"/>
      <c r="BR42" s="224"/>
      <c r="BS42" s="438">
        <f>BS41+BO42</f>
        <v>0</v>
      </c>
      <c r="BT42" s="223"/>
      <c r="BU42" s="224"/>
      <c r="BV42" s="224"/>
      <c r="BW42" s="438">
        <f>BW41+BS42</f>
        <v>0</v>
      </c>
      <c r="BX42" s="223"/>
      <c r="BY42" s="224"/>
      <c r="BZ42" s="224"/>
      <c r="CA42" s="438">
        <f>CA41+BW42</f>
        <v>0</v>
      </c>
      <c r="CB42" s="223"/>
      <c r="CC42" s="224"/>
      <c r="CD42" s="224"/>
      <c r="CE42" s="438">
        <f>CE41+CA42</f>
        <v>0</v>
      </c>
      <c r="CF42" s="223"/>
      <c r="CG42" s="224"/>
      <c r="CH42" s="224"/>
      <c r="CI42" s="438">
        <f>CI41+CE42</f>
        <v>0</v>
      </c>
      <c r="CJ42" s="223"/>
      <c r="CK42" s="224"/>
      <c r="CL42" s="224"/>
      <c r="CM42" s="438">
        <f>CM41+CI42</f>
        <v>0</v>
      </c>
      <c r="CN42" s="223"/>
      <c r="CO42" s="224"/>
      <c r="CP42" s="224"/>
      <c r="CQ42" s="438">
        <f>CQ41+CM42</f>
        <v>0</v>
      </c>
      <c r="CR42" s="223"/>
      <c r="CS42" s="224"/>
      <c r="CT42" s="224"/>
      <c r="CU42" s="438">
        <f>CU41+CQ42</f>
        <v>0</v>
      </c>
      <c r="CV42" s="223"/>
      <c r="CW42" s="224"/>
      <c r="CX42" s="224"/>
      <c r="CY42" s="438">
        <f>CY41+CU42</f>
        <v>0</v>
      </c>
      <c r="CZ42" s="223"/>
      <c r="DA42" s="224"/>
      <c r="DB42" s="224"/>
      <c r="DC42" s="438">
        <f>DC41+CY42</f>
        <v>0</v>
      </c>
      <c r="DD42"/>
      <c r="DE42"/>
      <c r="DF42"/>
      <c r="DG42"/>
      <c r="DH42"/>
      <c r="DI42"/>
      <c r="DJ42"/>
      <c r="DK42"/>
    </row>
    <row r="43" spans="2:115" s="54" customFormat="1" ht="3.75" customHeight="1">
      <c r="B43" s="197"/>
      <c r="C43" s="19"/>
      <c r="D43" s="19"/>
      <c r="E43" s="53"/>
      <c r="F43" s="53"/>
      <c r="G43" s="53"/>
      <c r="H43" s="53"/>
      <c r="I43" s="53"/>
      <c r="J43" s="53"/>
      <c r="K43" s="53"/>
      <c r="L43" s="53"/>
      <c r="M43" s="53"/>
      <c r="N43" s="53"/>
      <c r="O43" s="439"/>
      <c r="S43" s="442"/>
      <c r="T43"/>
      <c r="U43"/>
      <c r="V43"/>
      <c r="W43" s="324"/>
      <c r="X43"/>
      <c r="Y43"/>
      <c r="Z43"/>
      <c r="AA43" s="324"/>
      <c r="AB43"/>
      <c r="AC43"/>
      <c r="AD43"/>
      <c r="AE43" s="324"/>
      <c r="AF43"/>
      <c r="AG43"/>
      <c r="AH43"/>
      <c r="AI43" s="324"/>
      <c r="AJ43"/>
      <c r="AK43"/>
      <c r="AL43"/>
      <c r="AM43" s="324"/>
      <c r="AN43"/>
      <c r="AO43"/>
      <c r="AP43"/>
      <c r="AQ43" s="324"/>
      <c r="AR43"/>
      <c r="AS43"/>
      <c r="AT43"/>
      <c r="AU43" s="324"/>
      <c r="AV43"/>
      <c r="AW43"/>
      <c r="AX43"/>
      <c r="AY43" s="324"/>
      <c r="AZ43"/>
      <c r="BA43"/>
      <c r="BB43"/>
      <c r="BC43" s="324"/>
      <c r="BD43"/>
      <c r="BE43"/>
      <c r="BF43"/>
      <c r="BG43" s="324"/>
      <c r="BH43"/>
      <c r="BI43"/>
      <c r="BJ43"/>
      <c r="BK43" s="324"/>
      <c r="BL43"/>
      <c r="BM43"/>
      <c r="BN43"/>
      <c r="BO43" s="324"/>
      <c r="BP43"/>
      <c r="BQ43"/>
      <c r="BR43"/>
      <c r="BS43" s="324"/>
      <c r="BT43"/>
      <c r="BU43"/>
      <c r="BV43"/>
      <c r="BW43" s="324"/>
      <c r="BX43"/>
      <c r="BY43"/>
      <c r="BZ43"/>
      <c r="CA43" s="324"/>
      <c r="CB43"/>
      <c r="CC43"/>
      <c r="CD43"/>
      <c r="CE43" s="324"/>
      <c r="CF43"/>
      <c r="CG43"/>
      <c r="CH43"/>
      <c r="CI43" s="324"/>
      <c r="CJ43"/>
      <c r="CK43"/>
      <c r="CL43"/>
      <c r="CM43" s="324"/>
      <c r="CN43"/>
      <c r="CO43"/>
      <c r="CP43"/>
      <c r="CQ43" s="324"/>
      <c r="CR43"/>
      <c r="CS43"/>
      <c r="CT43"/>
      <c r="CU43" s="324"/>
      <c r="CV43"/>
      <c r="CW43"/>
      <c r="CX43"/>
      <c r="CY43" s="324"/>
      <c r="CZ43"/>
      <c r="DA43"/>
      <c r="DB43"/>
      <c r="DC43" s="324"/>
      <c r="DD43"/>
      <c r="DE43"/>
      <c r="DF43"/>
      <c r="DG43"/>
      <c r="DH43"/>
      <c r="DI43"/>
      <c r="DJ43"/>
      <c r="DK43"/>
    </row>
    <row r="44" spans="2:115" s="44" customFormat="1" ht="12.75" customHeight="1">
      <c r="B44" s="204" t="s">
        <v>68</v>
      </c>
      <c r="C44" s="199" t="s">
        <v>69</v>
      </c>
      <c r="D44" s="201"/>
      <c r="E44" s="206"/>
      <c r="F44" s="205"/>
      <c r="G44" s="198"/>
      <c r="H44" s="84"/>
      <c r="I44" s="85"/>
      <c r="J44" s="85"/>
      <c r="K44" s="85"/>
      <c r="L44" s="192"/>
      <c r="M44" s="193"/>
      <c r="N44" s="203"/>
      <c r="O44" s="440" t="e">
        <f>IF(L34=0,0,((L34*O42)/L32))</f>
        <v>#REF!</v>
      </c>
      <c r="P44" s="192"/>
      <c r="Q44" s="193"/>
      <c r="R44" s="203"/>
      <c r="S44" s="440" t="e">
        <f>IF(P34=0,0,((P34*S42)/P32))</f>
        <v>#REF!</v>
      </c>
      <c r="T44" s="192"/>
      <c r="U44" s="193"/>
      <c r="V44" s="203"/>
      <c r="W44" s="440" t="e">
        <f>IF(T34=0,0,((T34*W42)/T32))</f>
        <v>#REF!</v>
      </c>
      <c r="X44" s="192"/>
      <c r="Y44" s="193"/>
      <c r="Z44" s="203"/>
      <c r="AA44" s="440" t="e">
        <f>IF(X34=0,0,((X34*AA42)/X32))</f>
        <v>#REF!</v>
      </c>
      <c r="AB44" s="192"/>
      <c r="AC44" s="193"/>
      <c r="AD44" s="203"/>
      <c r="AE44" s="440" t="e">
        <f>IF(AB34=0,0,((AB34*AE42)/AB32))</f>
        <v>#REF!</v>
      </c>
      <c r="AF44" s="192"/>
      <c r="AG44" s="193"/>
      <c r="AH44" s="203"/>
      <c r="AI44" s="440" t="e">
        <f>IF(AF34=0,0,((AF34*AI42)/AF32))</f>
        <v>#REF!</v>
      </c>
      <c r="AJ44" s="192"/>
      <c r="AK44" s="193"/>
      <c r="AL44" s="203"/>
      <c r="AM44" s="440" t="e">
        <f>IF(AJ34=0,0,((AJ34*AM42)/AJ32))</f>
        <v>#REF!</v>
      </c>
      <c r="AN44" s="192"/>
      <c r="AO44" s="193"/>
      <c r="AP44" s="203"/>
      <c r="AQ44" s="440" t="e">
        <f>IF(AN34=0,0,((AN34*AQ42)/AN32))</f>
        <v>#REF!</v>
      </c>
      <c r="AR44" s="192"/>
      <c r="AS44" s="193"/>
      <c r="AT44" s="203"/>
      <c r="AU44" s="440" t="e">
        <f>IF(AR34=0,0,((AR34*AU42)/AR32))</f>
        <v>#REF!</v>
      </c>
      <c r="AV44" s="192"/>
      <c r="AW44" s="193"/>
      <c r="AX44" s="203"/>
      <c r="AY44" s="440" t="e">
        <f>IF(AV34=0,0,((AV34*AY42)/AV32))</f>
        <v>#REF!</v>
      </c>
      <c r="AZ44" s="192"/>
      <c r="BA44" s="193"/>
      <c r="BB44" s="203"/>
      <c r="BC44" s="440" t="e">
        <f>IF(AZ34=0,0,((AZ34*BC42)/AZ32))</f>
        <v>#REF!</v>
      </c>
      <c r="BD44" s="192"/>
      <c r="BE44" s="193"/>
      <c r="BF44" s="203"/>
      <c r="BG44" s="440" t="e">
        <f>IF(BD34=0,0,((BD34*BG42)/BD32))</f>
        <v>#REF!</v>
      </c>
      <c r="BH44" s="192"/>
      <c r="BI44" s="193"/>
      <c r="BJ44" s="203"/>
      <c r="BK44" s="440" t="e">
        <f>IF(BH34=0,0,((BH34*BK42)/BH32))</f>
        <v>#REF!</v>
      </c>
      <c r="BL44" s="192"/>
      <c r="BM44" s="193"/>
      <c r="BN44" s="203"/>
      <c r="BO44" s="440" t="e">
        <f>IF(BL34=0,0,((BL34*BO42)/BL32))</f>
        <v>#REF!</v>
      </c>
      <c r="BP44" s="192"/>
      <c r="BQ44" s="193"/>
      <c r="BR44" s="203"/>
      <c r="BS44" s="440" t="e">
        <f>IF(BP34=0,0,((BP34*BS42)/BP32))</f>
        <v>#REF!</v>
      </c>
      <c r="BT44" s="192"/>
      <c r="BU44" s="193"/>
      <c r="BV44" s="203"/>
      <c r="BW44" s="440" t="e">
        <f>IF(BT34=0,0,((BT34*BW42)/BT32))</f>
        <v>#REF!</v>
      </c>
      <c r="BX44" s="192"/>
      <c r="BY44" s="193"/>
      <c r="BZ44" s="203"/>
      <c r="CA44" s="440" t="e">
        <f>IF(BX34=0,0,((BX34*CA42)/BX32))</f>
        <v>#REF!</v>
      </c>
      <c r="CB44" s="192"/>
      <c r="CC44" s="193"/>
      <c r="CD44" s="203"/>
      <c r="CE44" s="440" t="e">
        <f>IF(CB34=0,0,((CB34*CE42)/CB32))</f>
        <v>#REF!</v>
      </c>
      <c r="CF44" s="192"/>
      <c r="CG44" s="193"/>
      <c r="CH44" s="203"/>
      <c r="CI44" s="440" t="e">
        <f>IF(CF34=0,0,((CF34*CI42)/CF32))</f>
        <v>#REF!</v>
      </c>
      <c r="CJ44" s="192"/>
      <c r="CK44" s="193"/>
      <c r="CL44" s="203"/>
      <c r="CM44" s="440" t="e">
        <f>IF(CJ34=0,0,((CJ34*CM42)/CJ32))</f>
        <v>#REF!</v>
      </c>
      <c r="CN44" s="192"/>
      <c r="CO44" s="193"/>
      <c r="CP44" s="203"/>
      <c r="CQ44" s="440" t="e">
        <f>IF(CN34=0,0,((CN34*CQ42)/CN32))</f>
        <v>#REF!</v>
      </c>
      <c r="CR44" s="192"/>
      <c r="CS44" s="193"/>
      <c r="CT44" s="203"/>
      <c r="CU44" s="440" t="e">
        <f>IF(CR34=0,0,((CR34*CU42)/CR32))</f>
        <v>#REF!</v>
      </c>
      <c r="CV44" s="192"/>
      <c r="CW44" s="193"/>
      <c r="CX44" s="203"/>
      <c r="CY44" s="440" t="e">
        <f>IF(CV34=0,0,((CV34*CY42)/CV32))</f>
        <v>#REF!</v>
      </c>
      <c r="CZ44" s="192"/>
      <c r="DA44" s="193"/>
      <c r="DB44" s="203"/>
      <c r="DC44" s="440" t="e">
        <f>IF(CZ34=0,0,((CZ34*DC42)/CZ32))</f>
        <v>#REF!</v>
      </c>
      <c r="DD44"/>
      <c r="DE44"/>
      <c r="DF44"/>
      <c r="DG44"/>
      <c r="DH44"/>
      <c r="DI44"/>
      <c r="DJ44"/>
      <c r="DK44"/>
    </row>
    <row r="45" spans="2:115" ht="3.75" customHeight="1">
      <c r="O45" s="441"/>
      <c r="S45" s="292"/>
      <c r="W45" s="292"/>
      <c r="AA45" s="292"/>
      <c r="AE45" s="292"/>
      <c r="AI45" s="292"/>
      <c r="AM45" s="292"/>
      <c r="AQ45" s="292"/>
      <c r="AU45" s="292"/>
      <c r="AY45" s="292"/>
      <c r="BC45" s="292"/>
      <c r="BG45" s="292"/>
      <c r="BK45" s="292"/>
      <c r="BO45" s="292"/>
      <c r="BS45" s="292"/>
      <c r="BW45" s="292"/>
      <c r="CA45" s="292"/>
      <c r="CE45" s="292"/>
      <c r="CI45" s="292"/>
      <c r="CM45" s="292"/>
      <c r="CQ45" s="292"/>
      <c r="CU45" s="292"/>
      <c r="CY45" s="292"/>
      <c r="DC45" s="292"/>
      <c r="DD45"/>
      <c r="DE45"/>
      <c r="DF45"/>
      <c r="DG45"/>
      <c r="DH45"/>
      <c r="DI45"/>
      <c r="DJ45"/>
      <c r="DK45"/>
    </row>
    <row r="46" spans="2:115">
      <c r="B46" s="204" t="s">
        <v>70</v>
      </c>
      <c r="C46" s="199" t="s">
        <v>0</v>
      </c>
      <c r="D46" s="201"/>
      <c r="E46" s="202"/>
      <c r="F46" s="205"/>
      <c r="G46" s="198"/>
      <c r="H46" s="84"/>
      <c r="I46" s="85"/>
      <c r="J46" s="85"/>
      <c r="K46" s="85"/>
      <c r="L46" s="192"/>
      <c r="M46" s="193"/>
      <c r="N46" s="203"/>
      <c r="O46" s="440" t="e">
        <f>O44-O42</f>
        <v>#REF!</v>
      </c>
      <c r="P46" s="192"/>
      <c r="Q46" s="193"/>
      <c r="R46" s="203"/>
      <c r="S46" s="440" t="e">
        <f>S44-S42</f>
        <v>#REF!</v>
      </c>
      <c r="T46" s="192"/>
      <c r="U46" s="193"/>
      <c r="V46" s="203"/>
      <c r="W46" s="440" t="e">
        <f>W44-W42</f>
        <v>#REF!</v>
      </c>
      <c r="X46" s="192"/>
      <c r="Y46" s="193"/>
      <c r="Z46" s="203"/>
      <c r="AA46" s="440" t="e">
        <f>AA44-AA42</f>
        <v>#REF!</v>
      </c>
      <c r="AB46" s="192"/>
      <c r="AC46" s="193"/>
      <c r="AD46" s="203"/>
      <c r="AE46" s="440" t="e">
        <f>AE44-AE42</f>
        <v>#REF!</v>
      </c>
      <c r="AF46" s="192"/>
      <c r="AG46" s="193"/>
      <c r="AH46" s="203"/>
      <c r="AI46" s="440" t="e">
        <f>AI44-AI42</f>
        <v>#REF!</v>
      </c>
      <c r="AJ46" s="192"/>
      <c r="AK46" s="193"/>
      <c r="AL46" s="203"/>
      <c r="AM46" s="440" t="e">
        <f>AM44-AM42</f>
        <v>#REF!</v>
      </c>
      <c r="AN46" s="192"/>
      <c r="AO46" s="193"/>
      <c r="AP46" s="203"/>
      <c r="AQ46" s="440" t="e">
        <f>AQ44-AQ42</f>
        <v>#REF!</v>
      </c>
      <c r="AR46" s="192"/>
      <c r="AS46" s="193"/>
      <c r="AT46" s="203"/>
      <c r="AU46" s="440" t="e">
        <f>AU44-AU42</f>
        <v>#REF!</v>
      </c>
      <c r="AV46" s="192"/>
      <c r="AW46" s="193"/>
      <c r="AX46" s="203"/>
      <c r="AY46" s="440" t="e">
        <f>AY44-AY42</f>
        <v>#REF!</v>
      </c>
      <c r="AZ46" s="192"/>
      <c r="BA46" s="193"/>
      <c r="BB46" s="203"/>
      <c r="BC46" s="440" t="e">
        <f>BC44-BC42</f>
        <v>#REF!</v>
      </c>
      <c r="BD46" s="192"/>
      <c r="BE46" s="193"/>
      <c r="BF46" s="203"/>
      <c r="BG46" s="440" t="e">
        <f>BG44-BG42</f>
        <v>#REF!</v>
      </c>
      <c r="BH46" s="192"/>
      <c r="BI46" s="193"/>
      <c r="BJ46" s="203"/>
      <c r="BK46" s="440" t="e">
        <f>BK44-BK42</f>
        <v>#REF!</v>
      </c>
      <c r="BL46" s="192"/>
      <c r="BM46" s="193"/>
      <c r="BN46" s="203"/>
      <c r="BO46" s="440" t="e">
        <f>BO44-BO42</f>
        <v>#REF!</v>
      </c>
      <c r="BP46" s="192"/>
      <c r="BQ46" s="193"/>
      <c r="BR46" s="203"/>
      <c r="BS46" s="440" t="e">
        <f>BS44-BS42</f>
        <v>#REF!</v>
      </c>
      <c r="BT46" s="192"/>
      <c r="BU46" s="193"/>
      <c r="BV46" s="203"/>
      <c r="BW46" s="440" t="e">
        <f>BW44-BW42</f>
        <v>#REF!</v>
      </c>
      <c r="BX46" s="192"/>
      <c r="BY46" s="193"/>
      <c r="BZ46" s="203"/>
      <c r="CA46" s="440" t="e">
        <f>CA44-CA42</f>
        <v>#REF!</v>
      </c>
      <c r="CB46" s="192"/>
      <c r="CC46" s="193"/>
      <c r="CD46" s="203"/>
      <c r="CE46" s="440" t="e">
        <f>CE44-CE42</f>
        <v>#REF!</v>
      </c>
      <c r="CF46" s="192"/>
      <c r="CG46" s="193"/>
      <c r="CH46" s="203"/>
      <c r="CI46" s="440" t="e">
        <f>CI44-CI42</f>
        <v>#REF!</v>
      </c>
      <c r="CJ46" s="192"/>
      <c r="CK46" s="193"/>
      <c r="CL46" s="203"/>
      <c r="CM46" s="440" t="e">
        <f>CM44-CM42</f>
        <v>#REF!</v>
      </c>
      <c r="CN46" s="192"/>
      <c r="CO46" s="193"/>
      <c r="CP46" s="203"/>
      <c r="CQ46" s="440" t="e">
        <f>CQ44-CQ42</f>
        <v>#REF!</v>
      </c>
      <c r="CR46" s="192"/>
      <c r="CS46" s="193"/>
      <c r="CT46" s="203"/>
      <c r="CU46" s="440" t="e">
        <f>CU44-CU42</f>
        <v>#REF!</v>
      </c>
      <c r="CV46" s="192"/>
      <c r="CW46" s="193"/>
      <c r="CX46" s="203"/>
      <c r="CY46" s="440" t="e">
        <f>CY44-CY42</f>
        <v>#REF!</v>
      </c>
      <c r="CZ46" s="192"/>
      <c r="DA46" s="193"/>
      <c r="DB46" s="203"/>
      <c r="DC46" s="440" t="e">
        <f>DC44-DC42</f>
        <v>#REF!</v>
      </c>
      <c r="DD46"/>
      <c r="DE46"/>
      <c r="DF46"/>
      <c r="DG46"/>
      <c r="DH46"/>
      <c r="DI46"/>
      <c r="DJ46"/>
      <c r="DK46"/>
    </row>
    <row r="47" spans="2:115">
      <c r="W47" s="292"/>
      <c r="AI47" s="292"/>
    </row>
    <row r="48" spans="2:115">
      <c r="CZ48" s="277"/>
    </row>
    <row r="49" spans="104:104">
      <c r="CZ49" s="277"/>
    </row>
    <row r="50" spans="104:104">
      <c r="CZ50" s="277"/>
    </row>
    <row r="51" spans="104:104">
      <c r="CZ51" s="278"/>
    </row>
  </sheetData>
  <mergeCells count="7">
    <mergeCell ref="B7:C7"/>
    <mergeCell ref="L10:M10"/>
    <mergeCell ref="P10:Q10"/>
    <mergeCell ref="D7:G7"/>
    <mergeCell ref="L7:O7"/>
    <mergeCell ref="P7:S7"/>
    <mergeCell ref="B10:G10"/>
  </mergeCells>
  <phoneticPr fontId="3" type="noConversion"/>
  <pageMargins left="0" right="0.11811023622047245" top="0.78740157480314965" bottom="0.19685039370078741" header="0.11811023622047245" footer="3.937007874015748E-2"/>
  <pageSetup paperSize="9" scale="80" firstPageNumber="8" orientation="landscape" useFirstPageNumber="1" errors="blank" horizontalDpi="300" r:id="rId1"/>
  <headerFooter alignWithMargins="0">
    <oddFooter>&amp;L&amp;9 41.211 v004   micro&amp;R&amp;9&amp;P</oddFooter>
  </headerFooter>
  <legacyDrawing r:id="rId2"/>
  <oleObjects>
    <oleObject shapeId="3073"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8</vt:i4>
      </vt:variant>
    </vt:vector>
  </HeadingPairs>
  <TitlesOfParts>
    <vt:vector size="14" baseType="lpstr">
      <vt:lpstr>MERCADO </vt:lpstr>
      <vt:lpstr>CronogFF</vt:lpstr>
      <vt:lpstr>QCI</vt:lpstr>
      <vt:lpstr>Const. Edifícios</vt:lpstr>
      <vt:lpstr>Materiais e Equipamentos</vt:lpstr>
      <vt:lpstr>Controle</vt:lpstr>
      <vt:lpstr>'Const. Edifícios'!Area_de_impressao</vt:lpstr>
      <vt:lpstr>Controle!Area_de_impressao</vt:lpstr>
      <vt:lpstr>CronogFF!Area_de_impressao</vt:lpstr>
      <vt:lpstr>'MERCADO '!Area_de_impressao</vt:lpstr>
      <vt:lpstr>QCI!Area_de_impressao</vt:lpstr>
      <vt:lpstr>Controle!Titulos_de_impressao</vt:lpstr>
      <vt:lpstr>CronogFF!Titulos_de_impressao</vt:lpstr>
      <vt:lpstr>'MERCADO '!Titulos_de_impressao</vt:lpstr>
    </vt:vector>
  </TitlesOfParts>
  <Company>CAIXA ECONOMICA FEDERAL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Caixa</dc:creator>
  <cp:lastModifiedBy>Secretaria de Administração Secretaria</cp:lastModifiedBy>
  <cp:lastPrinted>2015-09-25T17:29:32Z</cp:lastPrinted>
  <dcterms:created xsi:type="dcterms:W3CDTF">2001-05-13T11:25:36Z</dcterms:created>
  <dcterms:modified xsi:type="dcterms:W3CDTF">2015-10-06T15:13:47Z</dcterms:modified>
</cp:coreProperties>
</file>